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bookViews>
    <workbookView xWindow="0" yWindow="0" windowWidth="28740" windowHeight="11250" activeTab="2"/>
  </bookViews>
  <sheets>
    <sheet name="Rekapitulace stavby" sheetId="1" r:id="rId1"/>
    <sheet name="01 - Oprava oplocení před..." sheetId="2" r:id="rId2"/>
    <sheet name="02 - Oprava oplocení zadn..." sheetId="3" r:id="rId3"/>
  </sheets>
  <definedNames>
    <definedName name="_xlnm._FilterDatabase" localSheetId="1" hidden="1">'01 - Oprava oplocení před...'!$C$131:$K$273</definedName>
    <definedName name="_xlnm._FilterDatabase" localSheetId="2" hidden="1">'02 - Oprava oplocení zadn...'!$C$131:$K$201</definedName>
    <definedName name="_xlnm.Print_Titles" localSheetId="1">'01 - Oprava oplocení před...'!$131:$131</definedName>
    <definedName name="_xlnm.Print_Titles" localSheetId="2">'02 - Oprava oplocení zadn...'!$131:$131</definedName>
    <definedName name="_xlnm.Print_Titles" localSheetId="0">'Rekapitulace stavby'!$92:$92</definedName>
    <definedName name="_xlnm.Print_Area" localSheetId="1">'01 - Oprava oplocení před...'!$C$4:$J$76,'01 - Oprava oplocení před...'!$C$82:$J$113,'01 - Oprava oplocení před...'!$C$119:$J$273</definedName>
    <definedName name="_xlnm.Print_Area" localSheetId="2">'02 - Oprava oplocení zadn...'!$C$4:$J$76,'02 - Oprava oplocení zadn...'!$C$82:$J$113,'02 - Oprava oplocení zadn...'!$C$119:$J$201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201" i="3"/>
  <c r="BH201" i="3"/>
  <c r="BG201" i="3"/>
  <c r="BF201" i="3"/>
  <c r="T201" i="3"/>
  <c r="T200" i="3"/>
  <c r="R201" i="3"/>
  <c r="R200" i="3" s="1"/>
  <c r="P201" i="3"/>
  <c r="P200" i="3"/>
  <c r="BI199" i="3"/>
  <c r="BH199" i="3"/>
  <c r="BG199" i="3"/>
  <c r="BF199" i="3"/>
  <c r="T199" i="3"/>
  <c r="T198" i="3" s="1"/>
  <c r="R199" i="3"/>
  <c r="R198" i="3"/>
  <c r="P199" i="3"/>
  <c r="P198" i="3" s="1"/>
  <c r="BI197" i="3"/>
  <c r="BH197" i="3"/>
  <c r="BG197" i="3"/>
  <c r="BF197" i="3"/>
  <c r="T197" i="3"/>
  <c r="T196" i="3"/>
  <c r="R197" i="3"/>
  <c r="R196" i="3" s="1"/>
  <c r="P197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T182" i="3"/>
  <c r="R183" i="3"/>
  <c r="R182" i="3" s="1"/>
  <c r="P183" i="3"/>
  <c r="P182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T138" i="3" s="1"/>
  <c r="R139" i="3"/>
  <c r="R138" i="3"/>
  <c r="P139" i="3"/>
  <c r="P138" i="3" s="1"/>
  <c r="BI135" i="3"/>
  <c r="BH135" i="3"/>
  <c r="BG135" i="3"/>
  <c r="BF135" i="3"/>
  <c r="T135" i="3"/>
  <c r="T134" i="3"/>
  <c r="R135" i="3"/>
  <c r="R134" i="3" s="1"/>
  <c r="P135" i="3"/>
  <c r="P134" i="3"/>
  <c r="J129" i="3"/>
  <c r="F126" i="3"/>
  <c r="E124" i="3"/>
  <c r="J92" i="3"/>
  <c r="F89" i="3"/>
  <c r="E87" i="3"/>
  <c r="J21" i="3"/>
  <c r="E21" i="3"/>
  <c r="J91" i="3"/>
  <c r="J20" i="3"/>
  <c r="J18" i="3"/>
  <c r="E18" i="3"/>
  <c r="F92" i="3"/>
  <c r="J17" i="3"/>
  <c r="J15" i="3"/>
  <c r="E15" i="3"/>
  <c r="F91" i="3"/>
  <c r="J14" i="3"/>
  <c r="J12" i="3"/>
  <c r="J126" i="3"/>
  <c r="E7" i="3"/>
  <c r="E85" i="3" s="1"/>
  <c r="J37" i="2"/>
  <c r="J36" i="2"/>
  <c r="AY95" i="1"/>
  <c r="J35" i="2"/>
  <c r="AX95" i="1" s="1"/>
  <c r="BI273" i="2"/>
  <c r="BH273" i="2"/>
  <c r="BG273" i="2"/>
  <c r="BF273" i="2"/>
  <c r="T273" i="2"/>
  <c r="T272" i="2"/>
  <c r="R273" i="2"/>
  <c r="R272" i="2" s="1"/>
  <c r="P273" i="2"/>
  <c r="P272" i="2"/>
  <c r="BI271" i="2"/>
  <c r="BH271" i="2"/>
  <c r="BG271" i="2"/>
  <c r="BF271" i="2"/>
  <c r="T271" i="2"/>
  <c r="T270" i="2" s="1"/>
  <c r="R271" i="2"/>
  <c r="R270" i="2"/>
  <c r="P271" i="2"/>
  <c r="P270" i="2" s="1"/>
  <c r="BI269" i="2"/>
  <c r="BH269" i="2"/>
  <c r="BG269" i="2"/>
  <c r="BF269" i="2"/>
  <c r="T269" i="2"/>
  <c r="T268" i="2"/>
  <c r="R269" i="2"/>
  <c r="R268" i="2" s="1"/>
  <c r="P269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T242" i="2"/>
  <c r="R243" i="2"/>
  <c r="R242" i="2" s="1"/>
  <c r="P243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T134" i="2"/>
  <c r="R135" i="2"/>
  <c r="R134" i="2" s="1"/>
  <c r="P135" i="2"/>
  <c r="P134" i="2"/>
  <c r="J129" i="2"/>
  <c r="F126" i="2"/>
  <c r="E124" i="2"/>
  <c r="J92" i="2"/>
  <c r="F89" i="2"/>
  <c r="E87" i="2"/>
  <c r="J21" i="2"/>
  <c r="E21" i="2"/>
  <c r="J128" i="2"/>
  <c r="J20" i="2"/>
  <c r="J18" i="2"/>
  <c r="E18" i="2"/>
  <c r="F92" i="2"/>
  <c r="J17" i="2"/>
  <c r="J15" i="2"/>
  <c r="E15" i="2"/>
  <c r="F91" i="2"/>
  <c r="J14" i="2"/>
  <c r="J12" i="2"/>
  <c r="J126" i="2"/>
  <c r="E7" i="2"/>
  <c r="E122" i="2" s="1"/>
  <c r="L90" i="1"/>
  <c r="AM90" i="1"/>
  <c r="AM89" i="1"/>
  <c r="L89" i="1"/>
  <c r="AM87" i="1"/>
  <c r="L87" i="1"/>
  <c r="L85" i="1"/>
  <c r="L84" i="1"/>
  <c r="BK251" i="2"/>
  <c r="BK271" i="2"/>
  <c r="J251" i="2"/>
  <c r="BK139" i="2"/>
  <c r="BK247" i="2"/>
  <c r="BK145" i="2"/>
  <c r="BK237" i="2"/>
  <c r="J243" i="2"/>
  <c r="J165" i="2"/>
  <c r="BK223" i="2"/>
  <c r="J249" i="2"/>
  <c r="J135" i="2"/>
  <c r="J139" i="3"/>
  <c r="J177" i="3"/>
  <c r="BK189" i="3"/>
  <c r="J179" i="3"/>
  <c r="BK187" i="3"/>
  <c r="BK135" i="3"/>
  <c r="J169" i="3"/>
  <c r="J186" i="3"/>
  <c r="BK185" i="2"/>
  <c r="J233" i="2"/>
  <c r="BK261" i="2"/>
  <c r="J183" i="2"/>
  <c r="J262" i="2"/>
  <c r="BK239" i="2"/>
  <c r="J238" i="2"/>
  <c r="BK157" i="2"/>
  <c r="BK263" i="2"/>
  <c r="J177" i="2"/>
  <c r="BK269" i="2"/>
  <c r="J224" i="2"/>
  <c r="BK163" i="2"/>
  <c r="J223" i="2"/>
  <c r="J187" i="3"/>
  <c r="BK183" i="3"/>
  <c r="BK201" i="3"/>
  <c r="BK178" i="3"/>
  <c r="J178" i="3"/>
  <c r="BK177" i="3"/>
  <c r="J201" i="3"/>
  <c r="BK158" i="3"/>
  <c r="BK191" i="3"/>
  <c r="J152" i="3"/>
  <c r="J253" i="2"/>
  <c r="J266" i="2"/>
  <c r="J271" i="2"/>
  <c r="BK201" i="2"/>
  <c r="J267" i="2"/>
  <c r="J215" i="2"/>
  <c r="J201" i="2"/>
  <c r="J273" i="2"/>
  <c r="BK179" i="2"/>
  <c r="J263" i="2"/>
  <c r="BK195" i="2"/>
  <c r="BK262" i="2"/>
  <c r="J145" i="2"/>
  <c r="BK156" i="3"/>
  <c r="J162" i="3"/>
  <c r="J150" i="3"/>
  <c r="BK152" i="3"/>
  <c r="BK165" i="3"/>
  <c r="J170" i="3"/>
  <c r="BK139" i="3"/>
  <c r="J157" i="2"/>
  <c r="J175" i="2"/>
  <c r="BK224" i="2"/>
  <c r="J179" i="2"/>
  <c r="BK266" i="2"/>
  <c r="BK177" i="2"/>
  <c r="BK153" i="2"/>
  <c r="BK233" i="2"/>
  <c r="BK166" i="2"/>
  <c r="BK246" i="2"/>
  <c r="J166" i="2"/>
  <c r="BK199" i="3"/>
  <c r="BK153" i="3"/>
  <c r="BK186" i="3"/>
  <c r="BK173" i="3"/>
  <c r="BK181" i="3"/>
  <c r="J189" i="3"/>
  <c r="BK143" i="3"/>
  <c r="J151" i="2"/>
  <c r="BK212" i="2"/>
  <c r="BK215" i="2"/>
  <c r="BK273" i="2"/>
  <c r="BK241" i="2"/>
  <c r="J185" i="2"/>
  <c r="J230" i="2"/>
  <c r="BK238" i="2"/>
  <c r="BK189" i="2"/>
  <c r="BK253" i="2"/>
  <c r="BK135" i="2"/>
  <c r="BK180" i="2"/>
  <c r="J143" i="3"/>
  <c r="J173" i="3"/>
  <c r="J165" i="3"/>
  <c r="BK169" i="3"/>
  <c r="J156" i="3"/>
  <c r="J183" i="3"/>
  <c r="BK194" i="3"/>
  <c r="J163" i="2"/>
  <c r="J237" i="2"/>
  <c r="J246" i="2"/>
  <c r="AS94" i="1"/>
  <c r="J139" i="2"/>
  <c r="J180" i="2"/>
  <c r="BK151" i="2"/>
  <c r="BK230" i="2"/>
  <c r="BK154" i="2"/>
  <c r="J241" i="2"/>
  <c r="BK165" i="2"/>
  <c r="J239" i="2"/>
  <c r="BK170" i="3"/>
  <c r="J194" i="3"/>
  <c r="J199" i="3"/>
  <c r="J191" i="3"/>
  <c r="BK146" i="3"/>
  <c r="BK162" i="3"/>
  <c r="BK179" i="3"/>
  <c r="J146" i="3"/>
  <c r="J158" i="3"/>
  <c r="BK175" i="2"/>
  <c r="BK164" i="2"/>
  <c r="J208" i="2"/>
  <c r="J269" i="2"/>
  <c r="BK208" i="2"/>
  <c r="BK243" i="2"/>
  <c r="BK217" i="2"/>
  <c r="J247" i="2"/>
  <c r="J217" i="2"/>
  <c r="J164" i="2"/>
  <c r="BK249" i="2"/>
  <c r="J212" i="2"/>
  <c r="BK267" i="2"/>
  <c r="J154" i="2"/>
  <c r="J261" i="2"/>
  <c r="J195" i="2"/>
  <c r="J153" i="2"/>
  <c r="BK183" i="2"/>
  <c r="J189" i="2"/>
  <c r="BK195" i="3"/>
  <c r="J195" i="3"/>
  <c r="J197" i="3"/>
  <c r="BK197" i="3"/>
  <c r="J135" i="3"/>
  <c r="J153" i="3"/>
  <c r="BK150" i="3"/>
  <c r="J181" i="3"/>
  <c r="R138" i="2" l="1"/>
  <c r="T188" i="2"/>
  <c r="T236" i="2"/>
  <c r="P252" i="2"/>
  <c r="P244" i="2" s="1"/>
  <c r="T265" i="2"/>
  <c r="T264" i="2"/>
  <c r="BK151" i="3"/>
  <c r="J151" i="3"/>
  <c r="J101" i="3"/>
  <c r="T161" i="3"/>
  <c r="BK185" i="3"/>
  <c r="BK184" i="3"/>
  <c r="J184" i="3" s="1"/>
  <c r="J106" i="3" s="1"/>
  <c r="BK188" i="2"/>
  <c r="J188" i="2"/>
  <c r="J101" i="2"/>
  <c r="P211" i="2"/>
  <c r="BK245" i="2"/>
  <c r="J245" i="2" s="1"/>
  <c r="J106" i="2" s="1"/>
  <c r="R252" i="2"/>
  <c r="R244" i="2" s="1"/>
  <c r="P142" i="3"/>
  <c r="R176" i="3"/>
  <c r="BK138" i="2"/>
  <c r="T178" i="2"/>
  <c r="T133" i="2" s="1"/>
  <c r="T211" i="2"/>
  <c r="P245" i="2"/>
  <c r="T252" i="2"/>
  <c r="T142" i="3"/>
  <c r="R161" i="3"/>
  <c r="P176" i="3"/>
  <c r="T185" i="3"/>
  <c r="T184" i="3"/>
  <c r="P178" i="2"/>
  <c r="R211" i="2"/>
  <c r="T151" i="3"/>
  <c r="T133" i="3" s="1"/>
  <c r="T132" i="3" s="1"/>
  <c r="P168" i="3"/>
  <c r="R185" i="3"/>
  <c r="R184" i="3"/>
  <c r="T138" i="2"/>
  <c r="R188" i="2"/>
  <c r="BK236" i="2"/>
  <c r="J236" i="2"/>
  <c r="J103" i="2" s="1"/>
  <c r="BK252" i="2"/>
  <c r="J252" i="2"/>
  <c r="J107" i="2" s="1"/>
  <c r="P265" i="2"/>
  <c r="P264" i="2"/>
  <c r="P151" i="3"/>
  <c r="P133" i="3" s="1"/>
  <c r="P132" i="3" s="1"/>
  <c r="AU96" i="1" s="1"/>
  <c r="BK168" i="3"/>
  <c r="J168" i="3" s="1"/>
  <c r="J103" i="3" s="1"/>
  <c r="T176" i="3"/>
  <c r="P193" i="3"/>
  <c r="P192" i="3"/>
  <c r="R142" i="3"/>
  <c r="BK161" i="3"/>
  <c r="J161" i="3"/>
  <c r="J102" i="3"/>
  <c r="BK176" i="3"/>
  <c r="J176" i="3"/>
  <c r="J104" i="3"/>
  <c r="BK193" i="3"/>
  <c r="J193" i="3"/>
  <c r="J109" i="3" s="1"/>
  <c r="BK178" i="2"/>
  <c r="J178" i="2"/>
  <c r="J100" i="2" s="1"/>
  <c r="BK211" i="2"/>
  <c r="J211" i="2"/>
  <c r="J102" i="2"/>
  <c r="R236" i="2"/>
  <c r="R245" i="2"/>
  <c r="R265" i="2"/>
  <c r="R264" i="2" s="1"/>
  <c r="BK142" i="3"/>
  <c r="J142" i="3"/>
  <c r="J100" i="3"/>
  <c r="P161" i="3"/>
  <c r="R168" i="3"/>
  <c r="P185" i="3"/>
  <c r="P184" i="3"/>
  <c r="R193" i="3"/>
  <c r="R192" i="3"/>
  <c r="P138" i="2"/>
  <c r="R178" i="2"/>
  <c r="P188" i="2"/>
  <c r="P133" i="2" s="1"/>
  <c r="P236" i="2"/>
  <c r="T245" i="2"/>
  <c r="T244" i="2"/>
  <c r="BK265" i="2"/>
  <c r="J265" i="2"/>
  <c r="J109" i="2" s="1"/>
  <c r="R151" i="3"/>
  <c r="R133" i="3" s="1"/>
  <c r="R132" i="3" s="1"/>
  <c r="T168" i="3"/>
  <c r="T193" i="3"/>
  <c r="T192" i="3"/>
  <c r="BK138" i="3"/>
  <c r="J138" i="3"/>
  <c r="J99" i="3"/>
  <c r="BK268" i="2"/>
  <c r="J268" i="2"/>
  <c r="J110" i="2"/>
  <c r="BK134" i="2"/>
  <c r="J134" i="2"/>
  <c r="J98" i="2"/>
  <c r="BK134" i="3"/>
  <c r="J134" i="3"/>
  <c r="J98" i="3" s="1"/>
  <c r="BK272" i="2"/>
  <c r="J272" i="2"/>
  <c r="J112" i="2" s="1"/>
  <c r="BK182" i="3"/>
  <c r="J182" i="3"/>
  <c r="J105" i="3"/>
  <c r="BK196" i="3"/>
  <c r="J196" i="3" s="1"/>
  <c r="J110" i="3" s="1"/>
  <c r="BK198" i="3"/>
  <c r="J198" i="3" s="1"/>
  <c r="J111" i="3" s="1"/>
  <c r="BK242" i="2"/>
  <c r="J242" i="2"/>
  <c r="J104" i="2"/>
  <c r="BK270" i="2"/>
  <c r="J270" i="2"/>
  <c r="J111" i="2"/>
  <c r="BK200" i="3"/>
  <c r="J200" i="3"/>
  <c r="J112" i="3"/>
  <c r="F129" i="3"/>
  <c r="BE135" i="3"/>
  <c r="BE139" i="3"/>
  <c r="BE146" i="3"/>
  <c r="BE153" i="3"/>
  <c r="BE156" i="3"/>
  <c r="BE169" i="3"/>
  <c r="BE187" i="3"/>
  <c r="BE189" i="3"/>
  <c r="J138" i="2"/>
  <c r="J99" i="2"/>
  <c r="BE162" i="3"/>
  <c r="BE165" i="3"/>
  <c r="BE178" i="3"/>
  <c r="E122" i="3"/>
  <c r="BE150" i="3"/>
  <c r="BE173" i="3"/>
  <c r="BE191" i="3"/>
  <c r="BE194" i="3"/>
  <c r="BE197" i="3"/>
  <c r="J89" i="3"/>
  <c r="BE143" i="3"/>
  <c r="BE181" i="3"/>
  <c r="BE183" i="3"/>
  <c r="BE186" i="3"/>
  <c r="BE201" i="3"/>
  <c r="F128" i="3"/>
  <c r="BE152" i="3"/>
  <c r="BE177" i="3"/>
  <c r="BE195" i="3"/>
  <c r="J128" i="3"/>
  <c r="BE170" i="3"/>
  <c r="BE179" i="3"/>
  <c r="BE199" i="3"/>
  <c r="BE158" i="3"/>
  <c r="F128" i="2"/>
  <c r="BE164" i="2"/>
  <c r="BE195" i="2"/>
  <c r="BE201" i="2"/>
  <c r="BE230" i="2"/>
  <c r="BE251" i="2"/>
  <c r="J89" i="2"/>
  <c r="BE145" i="2"/>
  <c r="BE151" i="2"/>
  <c r="BE153" i="2"/>
  <c r="BE175" i="2"/>
  <c r="BE179" i="2"/>
  <c r="BE180" i="2"/>
  <c r="BE237" i="2"/>
  <c r="BE239" i="2"/>
  <c r="BE243" i="2"/>
  <c r="BE262" i="2"/>
  <c r="BE139" i="2"/>
  <c r="BE208" i="2"/>
  <c r="J91" i="2"/>
  <c r="F129" i="2"/>
  <c r="BE165" i="2"/>
  <c r="BE166" i="2"/>
  <c r="BE177" i="2"/>
  <c r="BE189" i="2"/>
  <c r="BE212" i="2"/>
  <c r="BE215" i="2"/>
  <c r="BE217" i="2"/>
  <c r="BE223" i="2"/>
  <c r="E85" i="2"/>
  <c r="BE163" i="2"/>
  <c r="BE253" i="2"/>
  <c r="BE271" i="2"/>
  <c r="BE135" i="2"/>
  <c r="BE233" i="2"/>
  <c r="BE263" i="2"/>
  <c r="BE266" i="2"/>
  <c r="BE267" i="2"/>
  <c r="BE154" i="2"/>
  <c r="BE157" i="2"/>
  <c r="BE185" i="2"/>
  <c r="BE269" i="2"/>
  <c r="BE273" i="2"/>
  <c r="BE183" i="2"/>
  <c r="BE224" i="2"/>
  <c r="BE238" i="2"/>
  <c r="BE241" i="2"/>
  <c r="BE246" i="2"/>
  <c r="BE247" i="2"/>
  <c r="BE249" i="2"/>
  <c r="BE261" i="2"/>
  <c r="F35" i="3"/>
  <c r="BB96" i="1"/>
  <c r="F36" i="3"/>
  <c r="BC96" i="1"/>
  <c r="F36" i="2"/>
  <c r="BC95" i="1" s="1"/>
  <c r="J34" i="2"/>
  <c r="AW95" i="1"/>
  <c r="F35" i="2"/>
  <c r="BB95" i="1"/>
  <c r="F34" i="2"/>
  <c r="BA95" i="1"/>
  <c r="F34" i="3"/>
  <c r="BA96" i="1" s="1"/>
  <c r="F37" i="3"/>
  <c r="BD96" i="1"/>
  <c r="F37" i="2"/>
  <c r="BD95" i="1"/>
  <c r="J34" i="3"/>
  <c r="AW96" i="1"/>
  <c r="P132" i="2" l="1"/>
  <c r="AU95" i="1" s="1"/>
  <c r="BK244" i="2"/>
  <c r="J244" i="2"/>
  <c r="J105" i="2" s="1"/>
  <c r="T132" i="2"/>
  <c r="BK133" i="2"/>
  <c r="J133" i="2"/>
  <c r="J97" i="2"/>
  <c r="R133" i="2"/>
  <c r="R132" i="2"/>
  <c r="BK192" i="3"/>
  <c r="BK132" i="3" s="1"/>
  <c r="J132" i="3" s="1"/>
  <c r="J96" i="3" s="1"/>
  <c r="BK264" i="2"/>
  <c r="J264" i="2"/>
  <c r="J108" i="2"/>
  <c r="BK133" i="3"/>
  <c r="J185" i="3"/>
  <c r="J107" i="3"/>
  <c r="AU94" i="1"/>
  <c r="F33" i="3"/>
  <c r="AZ96" i="1" s="1"/>
  <c r="J33" i="2"/>
  <c r="AV95" i="1"/>
  <c r="AT95" i="1" s="1"/>
  <c r="BD94" i="1"/>
  <c r="W33" i="1"/>
  <c r="F33" i="2"/>
  <c r="AZ95" i="1"/>
  <c r="BB94" i="1"/>
  <c r="W31" i="1"/>
  <c r="BA94" i="1"/>
  <c r="AW94" i="1" s="1"/>
  <c r="AK30" i="1" s="1"/>
  <c r="J33" i="3"/>
  <c r="AV96" i="1"/>
  <c r="AT96" i="1"/>
  <c r="BC94" i="1"/>
  <c r="AY94" i="1"/>
  <c r="J192" i="3" l="1"/>
  <c r="J108" i="3" s="1"/>
  <c r="J133" i="3"/>
  <c r="J97" i="3"/>
  <c r="BK132" i="2"/>
  <c r="J132" i="2" s="1"/>
  <c r="J96" i="2" s="1"/>
  <c r="J30" i="3"/>
  <c r="AG96" i="1"/>
  <c r="AZ94" i="1"/>
  <c r="AV94" i="1" s="1"/>
  <c r="AK29" i="1" s="1"/>
  <c r="W32" i="1"/>
  <c r="W30" i="1"/>
  <c r="AX94" i="1"/>
  <c r="J39" i="3" l="1"/>
  <c r="AN96" i="1"/>
  <c r="J30" i="2"/>
  <c r="AG95" i="1" s="1"/>
  <c r="AG94" i="1" s="1"/>
  <c r="AK26" i="1" s="1"/>
  <c r="W29" i="1"/>
  <c r="AT94" i="1"/>
  <c r="AN95" i="1" l="1"/>
  <c r="J39" i="2"/>
  <c r="AN94" i="1"/>
  <c r="AK35" i="1"/>
</calcChain>
</file>

<file path=xl/sharedStrings.xml><?xml version="1.0" encoding="utf-8"?>
<sst xmlns="http://schemas.openxmlformats.org/spreadsheetml/2006/main" count="2612" uniqueCount="443">
  <si>
    <t>Export Komplet</t>
  </si>
  <si>
    <t/>
  </si>
  <si>
    <t>2.0</t>
  </si>
  <si>
    <t>ZAMOK</t>
  </si>
  <si>
    <t>False</t>
  </si>
  <si>
    <t>{bc091807-f8fd-4a10-8171-222c79fca8a1}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</si>
  <si>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</si>
  <si>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</si>
  <si>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</si>
  <si>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</si>
  <si>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</si>
  <si>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</si>
  <si>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</si>
  <si>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</si>
  <si>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</si>
  <si>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</si>
  <si>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</si>
  <si>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Roztocká 9/43</t>
  </si>
  <si>
    <t>KSO:</t>
  </si>
  <si>
    <t>CC-CZ:</t>
  </si>
  <si>
    <t>Místo:</t>
  </si>
  <si>
    <t xml:space="preserve"> </t>
  </si>
  <si>
    <t>Datum:</t>
  </si>
  <si>
    <t>26. 3. 2025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</si>
  <si>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</si>
  <si>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</si>
  <si>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</si>
  <si>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</si>
  <si>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</si>
  <si>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</si>
  <si>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</si>
  <si>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</si>
  <si>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</si>
  <si>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</si>
  <si>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</si>
  <si>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</si>
  <si>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</si>
  <si>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</si>
  <si>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</si>
  <si>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</si>
  <si>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</si>
  <si>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</si>
  <si>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</si>
  <si>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</si>
  <si>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</si>
  <si>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</si>
  <si>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</si>
  <si>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</si>
  <si>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</si>
  <si>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</si>
  <si>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</si>
  <si>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</si>
  <si>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</si>
  <si>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</si>
  <si>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</si>
  <si>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</si>
  <si>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</si>
  <si>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</si>
  <si>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</si>
  <si>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</si>
  <si>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</si>
  <si>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</si>
  <si>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</si>
  <si>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</si>
  <si>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</si>
  <si>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</si>
  <si>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</si>
  <si>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</si>
  <si>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</si>
  <si>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</si>
  <si>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</si>
  <si>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</si>
  <si>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</si>
  <si>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</si>
  <si>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</si>
  <si>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</si>
  <si>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</si>
  <si>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</si>
  <si>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</si>
  <si>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</si>
  <si>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oplocení přední a boční strana</t>
  </si>
  <si>
    <t>STA</t>
  </si>
  <si>
    <t>1</t>
  </si>
  <si>
    <t>{a77aa013-3f96-422a-bb61-f4d027051348}</t>
  </si>
  <si>
    <t>2</t>
  </si>
  <si>
    <t>02</t>
  </si>
  <si>
    <t>Oprava oplocení zadní strana</t>
  </si>
  <si>
    <t>{2eaf58b6-7013-42da-8a37-7cb76594e519}</t>
  </si>
  <si>
    <t>KRYCÍ LIST SOUPISU PRACÍ</t>
  </si>
  <si>
    <t>Objekt:</t>
  </si>
  <si>
    <t>01 - Oprava oplocení přední a boční strana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</si>
  <si>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</si>
  <si>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</si>
  <si>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</si>
  <si>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</si>
  <si>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</si>
  <si>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</si>
  <si>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</si>
  <si>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</si>
  <si>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</si>
  <si>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</si>
  <si>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</si>
  <si>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</si>
  <si>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</si>
  <si>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</si>
  <si>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</si>
  <si>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</si>
  <si>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</si>
  <si>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</si>
  <si>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</si>
  <si>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</si>
  <si>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</si>
  <si>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</si>
  <si>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</si>
  <si>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</si>
  <si>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</si>
  <si>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</si>
  <si>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</si>
  <si>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</si>
  <si>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</si>
  <si>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</si>
  <si>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</si>
  <si>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</si>
  <si>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</si>
  <si>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</si>
  <si>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</si>
  <si>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</si>
  <si>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</si>
  <si>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</si>
  <si>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</si>
  <si>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</si>
  <si>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při překopech komunikací pro pěší ze zámkové dlažby ručně</t>
  </si>
  <si>
    <t>m2</t>
  </si>
  <si>
    <t>4</t>
  </si>
  <si>
    <t>-2125791562</t>
  </si>
  <si>
    <t>VV</t>
  </si>
  <si>
    <t>přilehlý chodník cca 0,500 šíře</t>
  </si>
  <si>
    <t>(38,40+8,20+62,40)*0,500</t>
  </si>
  <si>
    <t>3</t>
  </si>
  <si>
    <t>Svislé a kompletní konstrukce</t>
  </si>
  <si>
    <t>311278221</t>
  </si>
  <si>
    <t>Zdivo z vápenopískových plných cihel VF přes P15 do P25 na maltu M20</t>
  </si>
  <si>
    <t>m3</t>
  </si>
  <si>
    <t>1811783853</t>
  </si>
  <si>
    <t>podezdívka čelní stěna cca výška 40cm</t>
  </si>
  <si>
    <t>(38,35+8,15-4,0-1,20)*0,400*0,450</t>
  </si>
  <si>
    <t>podezdívka pravá strana cca výška 60cm</t>
  </si>
  <si>
    <t>(62,40-4,0)*0,600*0,450</t>
  </si>
  <si>
    <t>Součet</t>
  </si>
  <si>
    <t>331271129</t>
  </si>
  <si>
    <t>Zdivo pilířů z cihel vápenopískových dl 290 mm na MC 15</t>
  </si>
  <si>
    <t>1544285407</t>
  </si>
  <si>
    <t>sloupy 300x450x1400</t>
  </si>
  <si>
    <t>8*0,300*0,450*1,400</t>
  </si>
  <si>
    <t>2*0,450*0,450*1,400</t>
  </si>
  <si>
    <t>11*0,300*0,450*1,400</t>
  </si>
  <si>
    <t>338171125</t>
  </si>
  <si>
    <t>Osazování sloupků a vzpěr plotových ocelových v přes 2 do 2,6 m ukotvením k pevnému podkladu</t>
  </si>
  <si>
    <t>kus</t>
  </si>
  <si>
    <t>688484424</t>
  </si>
  <si>
    <t>8+10</t>
  </si>
  <si>
    <t>5</t>
  </si>
  <si>
    <t>M</t>
  </si>
  <si>
    <t>55342241</t>
  </si>
  <si>
    <t>sloupek plotový Pz 2100/38x1,5mm</t>
  </si>
  <si>
    <t>8</t>
  </si>
  <si>
    <t>680446136</t>
  </si>
  <si>
    <t>6</t>
  </si>
  <si>
    <t>348101120</t>
  </si>
  <si>
    <t>Osazení vrat nebo vrátek k oplocení na sloupky zděné nebo betonové pl přes 2 do 4 m2</t>
  </si>
  <si>
    <t>1203989818</t>
  </si>
  <si>
    <t>čelní strana</t>
  </si>
  <si>
    <t>7</t>
  </si>
  <si>
    <t>348171120</t>
  </si>
  <si>
    <t>Montáž rámového oplocení v přes 1 do 1,5 m</t>
  </si>
  <si>
    <t>m</t>
  </si>
  <si>
    <t>-1070459542</t>
  </si>
  <si>
    <t>podezdívka čelní stěna</t>
  </si>
  <si>
    <t>16*2,40</t>
  </si>
  <si>
    <t xml:space="preserve">podezdívka pravá strana </t>
  </si>
  <si>
    <t>22*2,40</t>
  </si>
  <si>
    <t>348273902</t>
  </si>
  <si>
    <t>Držák plotových polí průběžný dl 300 mm vkládaný do ložných spár plotového sloupku+vč.dodání</t>
  </si>
  <si>
    <t>-300457668</t>
  </si>
  <si>
    <t>9</t>
  </si>
  <si>
    <t>348273912</t>
  </si>
  <si>
    <t>Pant na vrátka vkládaný do ložných spár plotového sloupku+vč.dodání</t>
  </si>
  <si>
    <t>747864368</t>
  </si>
  <si>
    <t>10</t>
  </si>
  <si>
    <t>348273915</t>
  </si>
  <si>
    <t>Doraz zámku vkládaný do ložných spár plotového sloupku+vč.dodání</t>
  </si>
  <si>
    <t>-1499601901</t>
  </si>
  <si>
    <t>11</t>
  </si>
  <si>
    <t>348278401R</t>
  </si>
  <si>
    <t>Plotová stříška betonová</t>
  </si>
  <si>
    <t>1514031143</t>
  </si>
  <si>
    <t>sloupová</t>
  </si>
  <si>
    <t>8+2+11</t>
  </si>
  <si>
    <t>průběžná</t>
  </si>
  <si>
    <t>(38,35+8,15-4,0-1,20)/0,500+0,4</t>
  </si>
  <si>
    <t>(62,40-4,0)/0,500+0,2</t>
  </si>
  <si>
    <t>59235103</t>
  </si>
  <si>
    <t>deska zákrytová sedlová 500x500mm přírodní</t>
  </si>
  <si>
    <t>1088116520</t>
  </si>
  <si>
    <t>83+117</t>
  </si>
  <si>
    <t>13</t>
  </si>
  <si>
    <t>59241205</t>
  </si>
  <si>
    <t>deska zákrytová sloupková betonová hladká 500x500mm</t>
  </si>
  <si>
    <t>1740353193</t>
  </si>
  <si>
    <t>Komunikace pozemní</t>
  </si>
  <si>
    <t>14</t>
  </si>
  <si>
    <t>566201111</t>
  </si>
  <si>
    <t>Úprava krytu z kameniva drceného pro nový kryt s doplněním kameniva drceného do 0,04 m3/m2</t>
  </si>
  <si>
    <t>1441690871</t>
  </si>
  <si>
    <t>15</t>
  </si>
  <si>
    <t>596211110</t>
  </si>
  <si>
    <t>Kladení zámkové dlažby komunikací pro pěší ručně tl 60 mm skupiny A pl do 50 m2</t>
  </si>
  <si>
    <t>2032119716</t>
  </si>
  <si>
    <t>16</t>
  </si>
  <si>
    <t>59245018</t>
  </si>
  <si>
    <t>dlažba skladebná betonová 200x100mm tl 60mm přírodní</t>
  </si>
  <si>
    <t>-2085936301</t>
  </si>
  <si>
    <t>54,5*0,25 'Přepočtené koeficientem množství</t>
  </si>
  <si>
    <t>17</t>
  </si>
  <si>
    <t>59699r00001</t>
  </si>
  <si>
    <t>Řezání betonové, kameninové a kamenné dlažby tl do 60 mm</t>
  </si>
  <si>
    <t>327082176</t>
  </si>
  <si>
    <t xml:space="preserve">přilehlý chodník </t>
  </si>
  <si>
    <t>(38,40+8,20+62,40)</t>
  </si>
  <si>
    <t>Úpravy povrchů, podlahy a osazování výplní</t>
  </si>
  <si>
    <t>18</t>
  </si>
  <si>
    <t>622631001</t>
  </si>
  <si>
    <t>Spárování spárovací maltou vnějších pohledových ploch stěn z cihel</t>
  </si>
  <si>
    <t>-87278103</t>
  </si>
  <si>
    <t>(38,35+8,15-4,0-1,20)*0,400*2</t>
  </si>
  <si>
    <t>(62,40-4,0)*0,600*2</t>
  </si>
  <si>
    <t>19</t>
  </si>
  <si>
    <t>623631001</t>
  </si>
  <si>
    <t>Spárování spárovací maltou vnějších pohledových ploch pilířů nebo sloupů z cihel</t>
  </si>
  <si>
    <t>-782109471</t>
  </si>
  <si>
    <t>8*(0,300*1,40*2+0,450*1,40*2)</t>
  </si>
  <si>
    <t>2*(0,450*1,40*2+0,450*1,4*2)</t>
  </si>
  <si>
    <t>11*(0,300*1,40*2+0,450*1,40*2)</t>
  </si>
  <si>
    <t>20</t>
  </si>
  <si>
    <t>632451455</t>
  </si>
  <si>
    <t>Potěr pískocementový tl přes 40 do 50 mm tř. C 20 běžný</t>
  </si>
  <si>
    <t>-1959915042</t>
  </si>
  <si>
    <t>vyrovnávací vrstva stávajícícho základu</t>
  </si>
  <si>
    <t>(38,35+8,15-4,0-1,20)*0,450</t>
  </si>
  <si>
    <t>(62,40-4,0)*0,450</t>
  </si>
  <si>
    <t>634661111</t>
  </si>
  <si>
    <t>Výplň dilatačních spar šířky do 5 mm v mazaninách silikonovým tmelem</t>
  </si>
  <si>
    <t>930754531</t>
  </si>
  <si>
    <t>spáry plotových stříšek</t>
  </si>
  <si>
    <t>(310+21)*0,500</t>
  </si>
  <si>
    <t>Ostatní konstrukce a práce, bourání</t>
  </si>
  <si>
    <t>22</t>
  </si>
  <si>
    <t>949101111</t>
  </si>
  <si>
    <t>Lešení pomocné pro objekty pozemních staveb s lešeňovou podlahou v do 1,9 m zatížení do 150 kg/m2</t>
  </si>
  <si>
    <t>1846091159</t>
  </si>
  <si>
    <t>sloupky</t>
  </si>
  <si>
    <t>23</t>
  </si>
  <si>
    <t>962032231</t>
  </si>
  <si>
    <t>Bourání zdiva z cihel pálených nebo vápenopískových na MV nebo MVC přes 1 m3</t>
  </si>
  <si>
    <t>924512049</t>
  </si>
  <si>
    <t>23,202+4,158</t>
  </si>
  <si>
    <t>24</t>
  </si>
  <si>
    <t>966049831</t>
  </si>
  <si>
    <t>Rozebrání prefabrikovaných plotových desek betonových</t>
  </si>
  <si>
    <t>870843392</t>
  </si>
  <si>
    <t>sloupů</t>
  </si>
  <si>
    <t>plotovek</t>
  </si>
  <si>
    <t>16+22</t>
  </si>
  <si>
    <t>25</t>
  </si>
  <si>
    <t>966071721</t>
  </si>
  <si>
    <t>Bourání sloupků a vzpěr plotových ocelových do 2,5 m odřezáním</t>
  </si>
  <si>
    <t>797105299</t>
  </si>
  <si>
    <t>26</t>
  </si>
  <si>
    <t>966072811</t>
  </si>
  <si>
    <t>Rozebrání rámového oplocení na ocelové sloupky v přes 1 do 2 m</t>
  </si>
  <si>
    <t>-1655708457</t>
  </si>
  <si>
    <t>27</t>
  </si>
  <si>
    <t>966073811</t>
  </si>
  <si>
    <t>Rozebrání vrat a vrátek k oplocení pl přes 2 do 6 m2</t>
  </si>
  <si>
    <t>-407610792</t>
  </si>
  <si>
    <t>28</t>
  </si>
  <si>
    <t>971042151</t>
  </si>
  <si>
    <t>Vybourání otvorů v betonových příčkách a zdech D do 60 mm tl do 450 mm</t>
  </si>
  <si>
    <t>-575418287</t>
  </si>
  <si>
    <t>pro trubkové sloupky</t>
  </si>
  <si>
    <t>997</t>
  </si>
  <si>
    <t>Doprava suti a vybouraných hmot</t>
  </si>
  <si>
    <t>29</t>
  </si>
  <si>
    <t>997013111</t>
  </si>
  <si>
    <t>Vnitrostaveništní doprava suti a vybouraných hmot pro budovy v do 6 m</t>
  </si>
  <si>
    <t>t</t>
  </si>
  <si>
    <t>-932941102</t>
  </si>
  <si>
    <t>30</t>
  </si>
  <si>
    <t>997013501</t>
  </si>
  <si>
    <t>Odvoz suti a vybouraných hmot na skládku nebo meziskládku do 1 km se složením</t>
  </si>
  <si>
    <t>758736607</t>
  </si>
  <si>
    <t>31</t>
  </si>
  <si>
    <t>997013509</t>
  </si>
  <si>
    <t>Příplatek k odvozu suti a vybouraných hmot na skládku ZKD 1 km přes 1 km</t>
  </si>
  <si>
    <t>1368458666</t>
  </si>
  <si>
    <t>69,562*9 'Přepočtené koeficientem množství</t>
  </si>
  <si>
    <t>32</t>
  </si>
  <si>
    <t>997013869</t>
  </si>
  <si>
    <t>Poplatek za uložení stavebního odpadu na recyklační skládce (skládkovné) ze směsí betonu, cihel a keramických výrobků kód odpadu 17 01 07</t>
  </si>
  <si>
    <t>1492773356</t>
  </si>
  <si>
    <t>998</t>
  </si>
  <si>
    <t>Přesun hmot</t>
  </si>
  <si>
    <t>33</t>
  </si>
  <si>
    <t>998232110</t>
  </si>
  <si>
    <t>Přesun hmot pro oplocení zděné z cihel nebo tvárnic v do 3 m</t>
  </si>
  <si>
    <t>-1372948137</t>
  </si>
  <si>
    <t>PSV</t>
  </si>
  <si>
    <t>Práce a dodávky PSV</t>
  </si>
  <si>
    <t>711</t>
  </si>
  <si>
    <t>Izolace proti vodě, vlhkosti a plynům</t>
  </si>
  <si>
    <t>34</t>
  </si>
  <si>
    <t>711111011</t>
  </si>
  <si>
    <t>Provedení izolace proti zemní vlhkosti vodorovné za studena suspenzí asfaltovou</t>
  </si>
  <si>
    <t>659987961</t>
  </si>
  <si>
    <t>35</t>
  </si>
  <si>
    <t>11163346</t>
  </si>
  <si>
    <t>suspenze hydroizolační asfaltová</t>
  </si>
  <si>
    <t>-1903496710</t>
  </si>
  <si>
    <t>49,85*0,00105 'Přepočtené koeficientem množství</t>
  </si>
  <si>
    <t>36</t>
  </si>
  <si>
    <t>711141559</t>
  </si>
  <si>
    <t>Provedení izolace proti zemní vlhkosti pásy přitavením vodorovné NAIP</t>
  </si>
  <si>
    <t>-1626190133</t>
  </si>
  <si>
    <t>(38,35-4,0-1,2+8,15+62,40-4,0)*0,50</t>
  </si>
  <si>
    <t>37</t>
  </si>
  <si>
    <t>62832000</t>
  </si>
  <si>
    <t>pás asfaltový natavitelný oxidovaný s vložkou ze skleněné rohože typu V60 s jemnozrnným minerálním posypem tl 3,0mm</t>
  </si>
  <si>
    <t>-632726131</t>
  </si>
  <si>
    <t>783</t>
  </si>
  <si>
    <t>Dokončovací práce - nátěry</t>
  </si>
  <si>
    <t>38</t>
  </si>
  <si>
    <t>783301303</t>
  </si>
  <si>
    <t>Bezoplachové odrezivění zámečnických konstrukcí</t>
  </si>
  <si>
    <t>1828726408</t>
  </si>
  <si>
    <t>plotovky čelní stěna</t>
  </si>
  <si>
    <t>16*2,40*1,40</t>
  </si>
  <si>
    <t xml:space="preserve">plotovky pravá strana </t>
  </si>
  <si>
    <t>22*2,40*1,40</t>
  </si>
  <si>
    <t>vrátka</t>
  </si>
  <si>
    <t>1,20*2,0*2</t>
  </si>
  <si>
    <t>39</t>
  </si>
  <si>
    <t>783301401</t>
  </si>
  <si>
    <t>Ometení zámečnických konstrukcí</t>
  </si>
  <si>
    <t>-977440575</t>
  </si>
  <si>
    <t>40</t>
  </si>
  <si>
    <t>783337101</t>
  </si>
  <si>
    <t>Krycí jednonásobný epoxidový nátěr zámečnických konstrukcí</t>
  </si>
  <si>
    <t>912922331</t>
  </si>
  <si>
    <t>41</t>
  </si>
  <si>
    <t>783343101</t>
  </si>
  <si>
    <t>Základní jednonásobný impregnační polyuretanový nátěr zámečnických konstrukcí</t>
  </si>
  <si>
    <t>1786939385</t>
  </si>
  <si>
    <t>VRN</t>
  </si>
  <si>
    <t>Vedlejší rozpočtové náklady</t>
  </si>
  <si>
    <t>VRN3</t>
  </si>
  <si>
    <t>Zařízení staveniště</t>
  </si>
  <si>
    <t>42</t>
  </si>
  <si>
    <t>030001000</t>
  </si>
  <si>
    <t>kompl.</t>
  </si>
  <si>
    <t>1024</t>
  </si>
  <si>
    <t>-1427637803</t>
  </si>
  <si>
    <t>43</t>
  </si>
  <si>
    <t>034103000</t>
  </si>
  <si>
    <t>Oplocení stavby</t>
  </si>
  <si>
    <t>-1036386409</t>
  </si>
  <si>
    <t>VRN6</t>
  </si>
  <si>
    <t>Územní vlivy</t>
  </si>
  <si>
    <t>44</t>
  </si>
  <si>
    <t>060001000</t>
  </si>
  <si>
    <t>1407687615</t>
  </si>
  <si>
    <t>VRN7</t>
  </si>
  <si>
    <t>Provozní vlivy</t>
  </si>
  <si>
    <t>45</t>
  </si>
  <si>
    <t>070001000</t>
  </si>
  <si>
    <t>-1767119286</t>
  </si>
  <si>
    <t>VRN9</t>
  </si>
  <si>
    <t>Ostatní náklady</t>
  </si>
  <si>
    <t>46</t>
  </si>
  <si>
    <t>090001000</t>
  </si>
  <si>
    <t>Ostatní náklady - opatření na ochranu chodníku, zeleně atd.</t>
  </si>
  <si>
    <t>-1228918686</t>
  </si>
  <si>
    <t>02 - Oprava oplocení zadní strana</t>
  </si>
  <si>
    <t xml:space="preserve">    2 - Zakládání</t>
  </si>
  <si>
    <t>2064017767</t>
  </si>
  <si>
    <t>zadní část oplocení přilehlý chodník cca 0,500 šíře</t>
  </si>
  <si>
    <t>(22,80+15,20)*0,500</t>
  </si>
  <si>
    <t>Zakládání</t>
  </si>
  <si>
    <t>213221102</t>
  </si>
  <si>
    <t>Ochranná vrstva na základové spáře z betonu prostého bez zvláštních nároků na prostředí tl do 150 mm tř. C 26/20</t>
  </si>
  <si>
    <t>-1648549071</t>
  </si>
  <si>
    <t>(22,8+15,2)*0,450*0,150</t>
  </si>
  <si>
    <t>-1819688102</t>
  </si>
  <si>
    <t>zadní oplocení plná stěna v. 2,5 m</t>
  </si>
  <si>
    <t>(22,8+15,2)*2,50*0,450</t>
  </si>
  <si>
    <t>1416417529</t>
  </si>
  <si>
    <t>zadní stěna</t>
  </si>
  <si>
    <t>(22,8+15,2)/0,500</t>
  </si>
  <si>
    <t>745243296</t>
  </si>
  <si>
    <t>-1510535618</t>
  </si>
  <si>
    <t>1164332707</t>
  </si>
  <si>
    <t>(22,8+15,2)*0,500</t>
  </si>
  <si>
    <t>-1428536178</t>
  </si>
  <si>
    <t>19*0,25 'Přepočtené koeficientem množství</t>
  </si>
  <si>
    <t>-1952233696</t>
  </si>
  <si>
    <t>22,8+15,2</t>
  </si>
  <si>
    <t>-417530718</t>
  </si>
  <si>
    <t>(22,8+15,2)*2,5*2</t>
  </si>
  <si>
    <t>-1648612820</t>
  </si>
  <si>
    <t>76*0,500</t>
  </si>
  <si>
    <t>-797307671</t>
  </si>
  <si>
    <t>1651760615</t>
  </si>
  <si>
    <t>985131311</t>
  </si>
  <si>
    <t>Ruční dočištění ploch stěn, rubu kleneb a podlah ocelových kartáči</t>
  </si>
  <si>
    <t>-868817913</t>
  </si>
  <si>
    <t>základy stávající</t>
  </si>
  <si>
    <t>38,0*0,500</t>
  </si>
  <si>
    <t>-630346432</t>
  </si>
  <si>
    <t>859671855</t>
  </si>
  <si>
    <t>-231367024</t>
  </si>
  <si>
    <t>81,89*9 'Přepočtené koeficientem množství</t>
  </si>
  <si>
    <t>1963284851</t>
  </si>
  <si>
    <t>374813355</t>
  </si>
  <si>
    <t>973093320</t>
  </si>
  <si>
    <t>-1439709328</t>
  </si>
  <si>
    <t>19*0,00105 'Přepočtené koeficientem množství</t>
  </si>
  <si>
    <t>-332569811</t>
  </si>
  <si>
    <t>(22,8+15,2)*0,50</t>
  </si>
  <si>
    <t>-1952487352</t>
  </si>
  <si>
    <t>-1928788039</t>
  </si>
  <si>
    <t>1597822393</t>
  </si>
  <si>
    <t>1546088399</t>
  </si>
  <si>
    <t>-960011704</t>
  </si>
  <si>
    <t>-506284387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</si>
</sst>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8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3" t="s">
        <v>14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2"/>
      <c r="AL5" s="22"/>
      <c r="AM5" s="22"/>
      <c r="AN5" s="22"/>
      <c r="AO5" s="22"/>
      <c r="AP5" s="22"/>
      <c r="AQ5" s="22"/>
      <c r="AR5" s="20"/>
      <c r="BE5" s="25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5" t="s">
        <v>17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2"/>
      <c r="AL6" s="22"/>
      <c r="AM6" s="22"/>
      <c r="AN6" s="22"/>
      <c r="AO6" s="22"/>
      <c r="AP6" s="22"/>
      <c r="AQ6" s="22"/>
      <c r="AR6" s="20"/>
      <c r="BE6" s="25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1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5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5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1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51"/>
      <c r="BS13" s="17" t="s">
        <v>6</v>
      </c>
    </row>
    <row r="14" spans="1:74" ht="12.75">
      <c r="B14" s="21"/>
      <c r="C14" s="22"/>
      <c r="D14" s="22"/>
      <c r="E14" s="256" t="s">
        <v>28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5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1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5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51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1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5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51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1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1"/>
    </row>
    <row r="23" spans="1:71" s="1" customFormat="1" ht="16.5" customHeight="1">
      <c r="B23" s="21"/>
      <c r="C23" s="22"/>
      <c r="D23" s="22"/>
      <c r="E23" s="258" t="s">
        <v>1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2"/>
      <c r="AP23" s="22"/>
      <c r="AQ23" s="22"/>
      <c r="AR23" s="20"/>
      <c r="BE23" s="25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1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9">
        <f>ROUND(AG94,2)</f>
        <v>0</v>
      </c>
      <c r="AL26" s="260"/>
      <c r="AM26" s="260"/>
      <c r="AN26" s="260"/>
      <c r="AO26" s="260"/>
      <c r="AP26" s="36"/>
      <c r="AQ26" s="36"/>
      <c r="AR26" s="39"/>
      <c r="BE26" s="25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1" t="s">
        <v>35</v>
      </c>
      <c r="M28" s="261"/>
      <c r="N28" s="261"/>
      <c r="O28" s="261"/>
      <c r="P28" s="261"/>
      <c r="Q28" s="36"/>
      <c r="R28" s="36"/>
      <c r="S28" s="36"/>
      <c r="T28" s="36"/>
      <c r="U28" s="36"/>
      <c r="V28" s="36"/>
      <c r="W28" s="261" t="s">
        <v>36</v>
      </c>
      <c r="X28" s="261"/>
      <c r="Y28" s="261"/>
      <c r="Z28" s="261"/>
      <c r="AA28" s="261"/>
      <c r="AB28" s="261"/>
      <c r="AC28" s="261"/>
      <c r="AD28" s="261"/>
      <c r="AE28" s="261"/>
      <c r="AF28" s="36"/>
      <c r="AG28" s="36"/>
      <c r="AH28" s="36"/>
      <c r="AI28" s="36"/>
      <c r="AJ28" s="36"/>
      <c r="AK28" s="261" t="s">
        <v>37</v>
      </c>
      <c r="AL28" s="261"/>
      <c r="AM28" s="261"/>
      <c r="AN28" s="261"/>
      <c r="AO28" s="261"/>
      <c r="AP28" s="36"/>
      <c r="AQ28" s="36"/>
      <c r="AR28" s="39"/>
      <c r="BE28" s="251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64">
        <v>0.21</v>
      </c>
      <c r="M29" s="263"/>
      <c r="N29" s="263"/>
      <c r="O29" s="263"/>
      <c r="P29" s="263"/>
      <c r="Q29" s="41"/>
      <c r="R29" s="41"/>
      <c r="S29" s="41"/>
      <c r="T29" s="41"/>
      <c r="U29" s="41"/>
      <c r="V29" s="41"/>
      <c r="W29" s="262">
        <f>ROUND(AZ94, 2)</f>
        <v>0</v>
      </c>
      <c r="X29" s="263"/>
      <c r="Y29" s="263"/>
      <c r="Z29" s="263"/>
      <c r="AA29" s="263"/>
      <c r="AB29" s="263"/>
      <c r="AC29" s="263"/>
      <c r="AD29" s="263"/>
      <c r="AE29" s="263"/>
      <c r="AF29" s="41"/>
      <c r="AG29" s="41"/>
      <c r="AH29" s="41"/>
      <c r="AI29" s="41"/>
      <c r="AJ29" s="41"/>
      <c r="AK29" s="262">
        <f>ROUND(AV94, 2)</f>
        <v>0</v>
      </c>
      <c r="AL29" s="263"/>
      <c r="AM29" s="263"/>
      <c r="AN29" s="263"/>
      <c r="AO29" s="263"/>
      <c r="AP29" s="41"/>
      <c r="AQ29" s="41"/>
      <c r="AR29" s="42"/>
      <c r="BE29" s="252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64">
        <v>0.12</v>
      </c>
      <c r="M30" s="263"/>
      <c r="N30" s="263"/>
      <c r="O30" s="263"/>
      <c r="P30" s="263"/>
      <c r="Q30" s="41"/>
      <c r="R30" s="41"/>
      <c r="S30" s="41"/>
      <c r="T30" s="41"/>
      <c r="U30" s="41"/>
      <c r="V30" s="41"/>
      <c r="W30" s="262">
        <f>ROUND(BA94, 2)</f>
        <v>0</v>
      </c>
      <c r="X30" s="263"/>
      <c r="Y30" s="263"/>
      <c r="Z30" s="263"/>
      <c r="AA30" s="263"/>
      <c r="AB30" s="263"/>
      <c r="AC30" s="263"/>
      <c r="AD30" s="263"/>
      <c r="AE30" s="263"/>
      <c r="AF30" s="41"/>
      <c r="AG30" s="41"/>
      <c r="AH30" s="41"/>
      <c r="AI30" s="41"/>
      <c r="AJ30" s="41"/>
      <c r="AK30" s="262">
        <f>ROUND(AW94, 2)</f>
        <v>0</v>
      </c>
      <c r="AL30" s="263"/>
      <c r="AM30" s="263"/>
      <c r="AN30" s="263"/>
      <c r="AO30" s="263"/>
      <c r="AP30" s="41"/>
      <c r="AQ30" s="41"/>
      <c r="AR30" s="42"/>
      <c r="BE30" s="252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64">
        <v>0.21</v>
      </c>
      <c r="M31" s="263"/>
      <c r="N31" s="263"/>
      <c r="O31" s="263"/>
      <c r="P31" s="263"/>
      <c r="Q31" s="41"/>
      <c r="R31" s="41"/>
      <c r="S31" s="41"/>
      <c r="T31" s="41"/>
      <c r="U31" s="41"/>
      <c r="V31" s="41"/>
      <c r="W31" s="262">
        <f>ROUND(BB94, 2)</f>
        <v>0</v>
      </c>
      <c r="X31" s="263"/>
      <c r="Y31" s="263"/>
      <c r="Z31" s="263"/>
      <c r="AA31" s="263"/>
      <c r="AB31" s="263"/>
      <c r="AC31" s="263"/>
      <c r="AD31" s="263"/>
      <c r="AE31" s="263"/>
      <c r="AF31" s="41"/>
      <c r="AG31" s="41"/>
      <c r="AH31" s="41"/>
      <c r="AI31" s="41"/>
      <c r="AJ31" s="41"/>
      <c r="AK31" s="262">
        <v>0</v>
      </c>
      <c r="AL31" s="263"/>
      <c r="AM31" s="263"/>
      <c r="AN31" s="263"/>
      <c r="AO31" s="263"/>
      <c r="AP31" s="41"/>
      <c r="AQ31" s="41"/>
      <c r="AR31" s="42"/>
      <c r="BE31" s="252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64">
        <v>0.12</v>
      </c>
      <c r="M32" s="263"/>
      <c r="N32" s="263"/>
      <c r="O32" s="263"/>
      <c r="P32" s="263"/>
      <c r="Q32" s="41"/>
      <c r="R32" s="41"/>
      <c r="S32" s="41"/>
      <c r="T32" s="41"/>
      <c r="U32" s="41"/>
      <c r="V32" s="41"/>
      <c r="W32" s="262">
        <f>ROUND(BC94, 2)</f>
        <v>0</v>
      </c>
      <c r="X32" s="263"/>
      <c r="Y32" s="263"/>
      <c r="Z32" s="263"/>
      <c r="AA32" s="263"/>
      <c r="AB32" s="263"/>
      <c r="AC32" s="263"/>
      <c r="AD32" s="263"/>
      <c r="AE32" s="263"/>
      <c r="AF32" s="41"/>
      <c r="AG32" s="41"/>
      <c r="AH32" s="41"/>
      <c r="AI32" s="41"/>
      <c r="AJ32" s="41"/>
      <c r="AK32" s="262">
        <v>0</v>
      </c>
      <c r="AL32" s="263"/>
      <c r="AM32" s="263"/>
      <c r="AN32" s="263"/>
      <c r="AO32" s="263"/>
      <c r="AP32" s="41"/>
      <c r="AQ32" s="41"/>
      <c r="AR32" s="42"/>
      <c r="BE32" s="252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64">
        <v>0</v>
      </c>
      <c r="M33" s="263"/>
      <c r="N33" s="263"/>
      <c r="O33" s="263"/>
      <c r="P33" s="263"/>
      <c r="Q33" s="41"/>
      <c r="R33" s="41"/>
      <c r="S33" s="41"/>
      <c r="T33" s="41"/>
      <c r="U33" s="41"/>
      <c r="V33" s="41"/>
      <c r="W33" s="262">
        <f>ROUND(BD94, 2)</f>
        <v>0</v>
      </c>
      <c r="X33" s="263"/>
      <c r="Y33" s="263"/>
      <c r="Z33" s="263"/>
      <c r="AA33" s="263"/>
      <c r="AB33" s="263"/>
      <c r="AC33" s="263"/>
      <c r="AD33" s="263"/>
      <c r="AE33" s="263"/>
      <c r="AF33" s="41"/>
      <c r="AG33" s="41"/>
      <c r="AH33" s="41"/>
      <c r="AI33" s="41"/>
      <c r="AJ33" s="41"/>
      <c r="AK33" s="262">
        <v>0</v>
      </c>
      <c r="AL33" s="263"/>
      <c r="AM33" s="263"/>
      <c r="AN33" s="263"/>
      <c r="AO33" s="263"/>
      <c r="AP33" s="41"/>
      <c r="AQ33" s="41"/>
      <c r="AR33" s="42"/>
      <c r="BE33" s="25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1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65" t="s">
        <v>46</v>
      </c>
      <c r="Y35" s="266"/>
      <c r="Z35" s="266"/>
      <c r="AA35" s="266"/>
      <c r="AB35" s="266"/>
      <c r="AC35" s="45"/>
      <c r="AD35" s="45"/>
      <c r="AE35" s="45"/>
      <c r="AF35" s="45"/>
      <c r="AG35" s="45"/>
      <c r="AH35" s="45"/>
      <c r="AI35" s="45"/>
      <c r="AJ35" s="45"/>
      <c r="AK35" s="267">
        <f>SUM(AK26:AK33)</f>
        <v>0</v>
      </c>
      <c r="AL35" s="266"/>
      <c r="AM35" s="266"/>
      <c r="AN35" s="266"/>
      <c r="AO35" s="26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2025-05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9" t="str">
        <f>K6</f>
        <v>Roztocká 9/43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1" t="str">
        <f>IF(AN8= "","",AN8)</f>
        <v>26. 3. 2025</v>
      </c>
      <c r="AN87" s="271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72" t="str">
        <f>IF(E17="","",E17)</f>
        <v xml:space="preserve"> </v>
      </c>
      <c r="AN89" s="273"/>
      <c r="AO89" s="273"/>
      <c r="AP89" s="273"/>
      <c r="AQ89" s="36"/>
      <c r="AR89" s="39"/>
      <c r="AS89" s="274" t="s">
        <v>54</v>
      </c>
      <c r="AT89" s="275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72" t="str">
        <f>IF(E20="","",E20)</f>
        <v>Simona Králová</v>
      </c>
      <c r="AN90" s="273"/>
      <c r="AO90" s="273"/>
      <c r="AP90" s="273"/>
      <c r="AQ90" s="36"/>
      <c r="AR90" s="39"/>
      <c r="AS90" s="276"/>
      <c r="AT90" s="277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8"/>
      <c r="AT91" s="279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0" t="s">
        <v>55</v>
      </c>
      <c r="D92" s="281"/>
      <c r="E92" s="281"/>
      <c r="F92" s="281"/>
      <c r="G92" s="281"/>
      <c r="H92" s="73"/>
      <c r="I92" s="282" t="s">
        <v>56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3" t="s">
        <v>57</v>
      </c>
      <c r="AH92" s="281"/>
      <c r="AI92" s="281"/>
      <c r="AJ92" s="281"/>
      <c r="AK92" s="281"/>
      <c r="AL92" s="281"/>
      <c r="AM92" s="281"/>
      <c r="AN92" s="282" t="s">
        <v>58</v>
      </c>
      <c r="AO92" s="281"/>
      <c r="AP92" s="284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7" t="s">
        <v>71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8">
        <f>ROUND(SUM(AG95:AG96),2)</f>
        <v>0</v>
      </c>
      <c r="AH94" s="288"/>
      <c r="AI94" s="288"/>
      <c r="AJ94" s="288"/>
      <c r="AK94" s="288"/>
      <c r="AL94" s="288"/>
      <c r="AM94" s="288"/>
      <c r="AN94" s="289">
        <f>SUM(AG94,AT94)</f>
        <v>0</v>
      </c>
      <c r="AO94" s="289"/>
      <c r="AP94" s="289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73</v>
      </c>
      <c r="BT94" s="91" t="s">
        <v>74</v>
      </c>
      <c r="BU94" s="92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1" s="7" customFormat="1" ht="16.5" customHeight="1">
      <c r="A95" s="93" t="s">
        <v>78</v>
      </c>
      <c r="B95" s="94"/>
      <c r="C95" s="95"/>
      <c r="D95" s="287" t="s">
        <v>79</v>
      </c>
      <c r="E95" s="287"/>
      <c r="F95" s="287"/>
      <c r="G95" s="287"/>
      <c r="H95" s="287"/>
      <c r="I95" s="96"/>
      <c r="J95" s="287" t="s">
        <v>80</v>
      </c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5">
        <f>'01 - Oprava oplocení před...'!J30</f>
        <v>0</v>
      </c>
      <c r="AH95" s="286"/>
      <c r="AI95" s="286"/>
      <c r="AJ95" s="286"/>
      <c r="AK95" s="286"/>
      <c r="AL95" s="286"/>
      <c r="AM95" s="286"/>
      <c r="AN95" s="285">
        <f>SUM(AG95,AT95)</f>
        <v>0</v>
      </c>
      <c r="AO95" s="286"/>
      <c r="AP95" s="286"/>
      <c r="AQ95" s="97" t="s">
        <v>81</v>
      </c>
      <c r="AR95" s="98"/>
      <c r="AS95" s="99">
        <v>0</v>
      </c>
      <c r="AT95" s="100">
        <f>ROUND(SUM(AV95:AW95),2)</f>
        <v>0</v>
      </c>
      <c r="AU95" s="101">
        <f>'01 - Oprava oplocení před...'!P132</f>
        <v>0</v>
      </c>
      <c r="AV95" s="100">
        <f>'01 - Oprava oplocení před...'!J33</f>
        <v>0</v>
      </c>
      <c r="AW95" s="100">
        <f>'01 - Oprava oplocení před...'!J34</f>
        <v>0</v>
      </c>
      <c r="AX95" s="100">
        <f>'01 - Oprava oplocení před...'!J35</f>
        <v>0</v>
      </c>
      <c r="AY95" s="100">
        <f>'01 - Oprava oplocení před...'!J36</f>
        <v>0</v>
      </c>
      <c r="AZ95" s="100">
        <f>'01 - Oprava oplocení před...'!F33</f>
        <v>0</v>
      </c>
      <c r="BA95" s="100">
        <f>'01 - Oprava oplocení před...'!F34</f>
        <v>0</v>
      </c>
      <c r="BB95" s="100">
        <f>'01 - Oprava oplocení před...'!F35</f>
        <v>0</v>
      </c>
      <c r="BC95" s="100">
        <f>'01 - Oprava oplocení před...'!F36</f>
        <v>0</v>
      </c>
      <c r="BD95" s="102">
        <f>'01 - Oprava oplocení před...'!F37</f>
        <v>0</v>
      </c>
      <c r="BT95" s="103" t="s">
        <v>82</v>
      </c>
      <c r="BV95" s="103" t="s">
        <v>76</v>
      </c>
      <c r="BW95" s="103" t="s">
        <v>83</v>
      </c>
      <c r="BX95" s="103" t="s">
        <v>5</v>
      </c>
      <c r="CL95" s="103" t="s">
        <v>1</v>
      </c>
      <c r="CM95" s="103" t="s">
        <v>84</v>
      </c>
    </row>
    <row r="96" spans="1:91" s="7" customFormat="1" ht="16.5" customHeight="1">
      <c r="A96" s="93" t="s">
        <v>78</v>
      </c>
      <c r="B96" s="94"/>
      <c r="C96" s="95"/>
      <c r="D96" s="287" t="s">
        <v>85</v>
      </c>
      <c r="E96" s="287"/>
      <c r="F96" s="287"/>
      <c r="G96" s="287"/>
      <c r="H96" s="287"/>
      <c r="I96" s="96"/>
      <c r="J96" s="287" t="s">
        <v>86</v>
      </c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5">
        <f>'02 - Oprava oplocení zadn...'!J30</f>
        <v>0</v>
      </c>
      <c r="AH96" s="286"/>
      <c r="AI96" s="286"/>
      <c r="AJ96" s="286"/>
      <c r="AK96" s="286"/>
      <c r="AL96" s="286"/>
      <c r="AM96" s="286"/>
      <c r="AN96" s="285">
        <f>SUM(AG96,AT96)</f>
        <v>0</v>
      </c>
      <c r="AO96" s="286"/>
      <c r="AP96" s="286"/>
      <c r="AQ96" s="97" t="s">
        <v>81</v>
      </c>
      <c r="AR96" s="98"/>
      <c r="AS96" s="104">
        <v>0</v>
      </c>
      <c r="AT96" s="105">
        <f>ROUND(SUM(AV96:AW96),2)</f>
        <v>0</v>
      </c>
      <c r="AU96" s="106">
        <f>'02 - Oprava oplocení zadn...'!P132</f>
        <v>0</v>
      </c>
      <c r="AV96" s="105">
        <f>'02 - Oprava oplocení zadn...'!J33</f>
        <v>0</v>
      </c>
      <c r="AW96" s="105">
        <f>'02 - Oprava oplocení zadn...'!J34</f>
        <v>0</v>
      </c>
      <c r="AX96" s="105">
        <f>'02 - Oprava oplocení zadn...'!J35</f>
        <v>0</v>
      </c>
      <c r="AY96" s="105">
        <f>'02 - Oprava oplocení zadn...'!J36</f>
        <v>0</v>
      </c>
      <c r="AZ96" s="105">
        <f>'02 - Oprava oplocení zadn...'!F33</f>
        <v>0</v>
      </c>
      <c r="BA96" s="105">
        <f>'02 - Oprava oplocení zadn...'!F34</f>
        <v>0</v>
      </c>
      <c r="BB96" s="105">
        <f>'02 - Oprava oplocení zadn...'!F35</f>
        <v>0</v>
      </c>
      <c r="BC96" s="105">
        <f>'02 - Oprava oplocení zadn...'!F36</f>
        <v>0</v>
      </c>
      <c r="BD96" s="107">
        <f>'02 - Oprava oplocení zadn...'!F37</f>
        <v>0</v>
      </c>
      <c r="BT96" s="103" t="s">
        <v>82</v>
      </c>
      <c r="BV96" s="103" t="s">
        <v>76</v>
      </c>
      <c r="BW96" s="103" t="s">
        <v>87</v>
      </c>
      <c r="BX96" s="103" t="s">
        <v>5</v>
      </c>
      <c r="CL96" s="103" t="s">
        <v>1</v>
      </c>
      <c r="CM96" s="103" t="s">
        <v>84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8D7e300wNcdRzlbFmUSOx1K63t87kN5vgJ+eo2377sGMrtqS6TBD4XxXBc4va4mGdHmzKQxgaqSh8ivDvCtmeA==" saltValue="tYQ8GUkmrl6iRqB9JyVOn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prava oplocení před...'!C2" display="/"/>
    <hyperlink ref="A96" location="'02 - Oprava oplocení zad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topLeftCell="A1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83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84</v>
      </c>
    </row>
    <row r="4" spans="1:46" s="1" customFormat="1" ht="24.95" customHeight="1">
      <c r="B4" s="20"/>
      <c r="D4" s="110" t="s">
        <v>88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1" t="str">
        <f>'Rekapitulace stavby'!K6</f>
        <v>Roztocká 9/43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90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26. 3. 2025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30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31</v>
      </c>
      <c r="F24" s="34"/>
      <c r="G24" s="34"/>
      <c r="H24" s="34"/>
      <c r="I24" s="112" t="s">
        <v>26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ROUND(J132,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ROUND((SUM(BE132:BE273)),  2)</f>
        <v>0</v>
      </c>
      <c r="G33" s="34"/>
      <c r="H33" s="34"/>
      <c r="I33" s="124">
        <v>0.21</v>
      </c>
      <c r="J33" s="123">
        <f>ROUND(((SUM(BE132:BE273))*I33),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ROUND((SUM(BF132:BF273)),  2)</f>
        <v>0</v>
      </c>
      <c r="G34" s="34"/>
      <c r="H34" s="34"/>
      <c r="I34" s="124">
        <v>0.12</v>
      </c>
      <c r="J34" s="123">
        <f>ROUND(((SUM(BF132:BF273))*I34),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ROUND((SUM(BG132:BG273)),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ROUND((SUM(BH132:BH273)),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ROUND((SUM(BI132:BI273)),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46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47</v>
      </c>
      <c r="E50" s="133"/>
      <c r="F50" s="133"/>
      <c r="G50" s="132" t="s">
        <v>48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49</v>
      </c>
      <c r="E61" s="135"/>
      <c r="F61" s="136" t="s">
        <v>50</v>
      </c>
      <c r="G61" s="134" t="s">
        <v>49</v>
      </c>
      <c r="H61" s="135"/>
      <c r="I61" s="135"/>
      <c r="J61" s="137" t="s">
        <v>50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51</v>
      </c>
      <c r="E65" s="138"/>
      <c r="F65" s="138"/>
      <c r="G65" s="132" t="s">
        <v>52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49</v>
      </c>
      <c r="E76" s="135"/>
      <c r="F76" s="136" t="s">
        <v>50</v>
      </c>
      <c r="G76" s="134" t="s">
        <v>49</v>
      </c>
      <c r="H76" s="135"/>
      <c r="I76" s="135"/>
      <c r="J76" s="137" t="s">
        <v>50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8" t="str">
        <f>E7</f>
        <v>Roztocká 9/43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01 - Oprava oplocení přední a boční strana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26. 3. 2025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>Simona Králová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92</v>
      </c>
      <c r="D94" s="144"/>
      <c r="E94" s="144"/>
      <c r="F94" s="144"/>
      <c r="G94" s="144"/>
      <c r="H94" s="144"/>
      <c r="I94" s="144"/>
      <c r="J94" s="145" t="s">
        <v>93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94</v>
      </c>
      <c r="D96" s="36"/>
      <c r="E96" s="36"/>
      <c r="F96" s="36"/>
      <c r="G96" s="36"/>
      <c r="H96" s="36"/>
      <c r="I96" s="36"/>
      <c r="J96" s="84">
        <f>J132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95</v>
      </c>
    </row>
    <row r="97" spans="2:12" s="9" customFormat="1" ht="24.95" customHeight="1">
      <c r="B97" s="147"/>
      <c r="C97" s="148"/>
      <c r="D97" s="149" t="s">
        <v>96</v>
      </c>
      <c r="E97" s="150"/>
      <c r="F97" s="150"/>
      <c r="G97" s="150"/>
      <c r="H97" s="150"/>
      <c r="I97" s="150"/>
      <c r="J97" s="151">
        <f>J133</f>
        <v>0</v>
      </c>
      <c r="K97" s="148"/>
      <c r="L97" s="152"/>
    </row>
    <row r="98" spans="2:12" s="10" customFormat="1" ht="19.899999999999999" customHeight="1">
      <c r="B98" s="153"/>
      <c r="C98" s="154"/>
      <c r="D98" s="155" t="s">
        <v>97</v>
      </c>
      <c r="E98" s="156"/>
      <c r="F98" s="156"/>
      <c r="G98" s="156"/>
      <c r="H98" s="156"/>
      <c r="I98" s="156"/>
      <c r="J98" s="157">
        <f>J134</f>
        <v>0</v>
      </c>
      <c r="K98" s="154"/>
      <c r="L98" s="158"/>
    </row>
    <row r="99" spans="2:12" s="10" customFormat="1" ht="19.899999999999999" customHeight="1">
      <c r="B99" s="153"/>
      <c r="C99" s="154"/>
      <c r="D99" s="155" t="s">
        <v>98</v>
      </c>
      <c r="E99" s="156"/>
      <c r="F99" s="156"/>
      <c r="G99" s="156"/>
      <c r="H99" s="156"/>
      <c r="I99" s="156"/>
      <c r="J99" s="157">
        <f>J138</f>
        <v>0</v>
      </c>
      <c r="K99" s="154"/>
      <c r="L99" s="158"/>
    </row>
    <row r="100" spans="2:12" s="10" customFormat="1" ht="19.899999999999999" customHeight="1">
      <c r="B100" s="153"/>
      <c r="C100" s="154"/>
      <c r="D100" s="155" t="s">
        <v>99</v>
      </c>
      <c r="E100" s="156"/>
      <c r="F100" s="156"/>
      <c r="G100" s="156"/>
      <c r="H100" s="156"/>
      <c r="I100" s="156"/>
      <c r="J100" s="157">
        <f>J178</f>
        <v>0</v>
      </c>
      <c r="K100" s="154"/>
      <c r="L100" s="158"/>
    </row>
    <row r="101" spans="2:12" s="10" customFormat="1" ht="19.899999999999999" customHeight="1">
      <c r="B101" s="153"/>
      <c r="C101" s="154"/>
      <c r="D101" s="155" t="s">
        <v>100</v>
      </c>
      <c r="E101" s="156"/>
      <c r="F101" s="156"/>
      <c r="G101" s="156"/>
      <c r="H101" s="156"/>
      <c r="I101" s="156"/>
      <c r="J101" s="157">
        <f>J188</f>
        <v>0</v>
      </c>
      <c r="K101" s="154"/>
      <c r="L101" s="158"/>
    </row>
    <row r="102" spans="2:12" s="10" customFormat="1" ht="19.899999999999999" customHeight="1">
      <c r="B102" s="153"/>
      <c r="C102" s="154"/>
      <c r="D102" s="155" t="s">
        <v>101</v>
      </c>
      <c r="E102" s="156"/>
      <c r="F102" s="156"/>
      <c r="G102" s="156"/>
      <c r="H102" s="156"/>
      <c r="I102" s="156"/>
      <c r="J102" s="157">
        <f>J211</f>
        <v>0</v>
      </c>
      <c r="K102" s="154"/>
      <c r="L102" s="158"/>
    </row>
    <row r="103" spans="2:12" s="10" customFormat="1" ht="19.899999999999999" customHeight="1">
      <c r="B103" s="153"/>
      <c r="C103" s="154"/>
      <c r="D103" s="155" t="s">
        <v>102</v>
      </c>
      <c r="E103" s="156"/>
      <c r="F103" s="156"/>
      <c r="G103" s="156"/>
      <c r="H103" s="156"/>
      <c r="I103" s="156"/>
      <c r="J103" s="157">
        <f>J236</f>
        <v>0</v>
      </c>
      <c r="K103" s="154"/>
      <c r="L103" s="158"/>
    </row>
    <row r="104" spans="2:12" s="10" customFormat="1" ht="19.899999999999999" customHeight="1">
      <c r="B104" s="153"/>
      <c r="C104" s="154"/>
      <c r="D104" s="155" t="s">
        <v>103</v>
      </c>
      <c r="E104" s="156"/>
      <c r="F104" s="156"/>
      <c r="G104" s="156"/>
      <c r="H104" s="156"/>
      <c r="I104" s="156"/>
      <c r="J104" s="157">
        <f>J242</f>
        <v>0</v>
      </c>
      <c r="K104" s="154"/>
      <c r="L104" s="158"/>
    </row>
    <row r="105" spans="2:12" s="9" customFormat="1" ht="24.95" customHeight="1">
      <c r="B105" s="147"/>
      <c r="C105" s="148"/>
      <c r="D105" s="149" t="s">
        <v>104</v>
      </c>
      <c r="E105" s="150"/>
      <c r="F105" s="150"/>
      <c r="G105" s="150"/>
      <c r="H105" s="150"/>
      <c r="I105" s="150"/>
      <c r="J105" s="151">
        <f>J244</f>
        <v>0</v>
      </c>
      <c r="K105" s="148"/>
      <c r="L105" s="152"/>
    </row>
    <row r="106" spans="2:12" s="10" customFormat="1" ht="19.899999999999999" customHeight="1">
      <c r="B106" s="153"/>
      <c r="C106" s="154"/>
      <c r="D106" s="155" t="s">
        <v>105</v>
      </c>
      <c r="E106" s="156"/>
      <c r="F106" s="156"/>
      <c r="G106" s="156"/>
      <c r="H106" s="156"/>
      <c r="I106" s="156"/>
      <c r="J106" s="157">
        <f>J245</f>
        <v>0</v>
      </c>
      <c r="K106" s="154"/>
      <c r="L106" s="158"/>
    </row>
    <row r="107" spans="2:12" s="10" customFormat="1" ht="19.899999999999999" customHeight="1">
      <c r="B107" s="153"/>
      <c r="C107" s="154"/>
      <c r="D107" s="155" t="s">
        <v>106</v>
      </c>
      <c r="E107" s="156"/>
      <c r="F107" s="156"/>
      <c r="G107" s="156"/>
      <c r="H107" s="156"/>
      <c r="I107" s="156"/>
      <c r="J107" s="157">
        <f>J252</f>
        <v>0</v>
      </c>
      <c r="K107" s="154"/>
      <c r="L107" s="158"/>
    </row>
    <row r="108" spans="2:12" s="9" customFormat="1" ht="24.95" customHeight="1">
      <c r="B108" s="147"/>
      <c r="C108" s="148"/>
      <c r="D108" s="149" t="s">
        <v>107</v>
      </c>
      <c r="E108" s="150"/>
      <c r="F108" s="150"/>
      <c r="G108" s="150"/>
      <c r="H108" s="150"/>
      <c r="I108" s="150"/>
      <c r="J108" s="151">
        <f>J264</f>
        <v>0</v>
      </c>
      <c r="K108" s="148"/>
      <c r="L108" s="152"/>
    </row>
    <row r="109" spans="2:12" s="10" customFormat="1" ht="19.899999999999999" customHeight="1">
      <c r="B109" s="153"/>
      <c r="C109" s="154"/>
      <c r="D109" s="155" t="s">
        <v>108</v>
      </c>
      <c r="E109" s="156"/>
      <c r="F109" s="156"/>
      <c r="G109" s="156"/>
      <c r="H109" s="156"/>
      <c r="I109" s="156"/>
      <c r="J109" s="157">
        <f>J265</f>
        <v>0</v>
      </c>
      <c r="K109" s="154"/>
      <c r="L109" s="158"/>
    </row>
    <row r="110" spans="2:12" s="10" customFormat="1" ht="19.899999999999999" customHeight="1">
      <c r="B110" s="153"/>
      <c r="C110" s="154"/>
      <c r="D110" s="155" t="s">
        <v>109</v>
      </c>
      <c r="E110" s="156"/>
      <c r="F110" s="156"/>
      <c r="G110" s="156"/>
      <c r="H110" s="156"/>
      <c r="I110" s="156"/>
      <c r="J110" s="157">
        <f>J268</f>
        <v>0</v>
      </c>
      <c r="K110" s="154"/>
      <c r="L110" s="158"/>
    </row>
    <row r="111" spans="2:12" s="10" customFormat="1" ht="19.899999999999999" customHeight="1">
      <c r="B111" s="153"/>
      <c r="C111" s="154"/>
      <c r="D111" s="155" t="s">
        <v>110</v>
      </c>
      <c r="E111" s="156"/>
      <c r="F111" s="156"/>
      <c r="G111" s="156"/>
      <c r="H111" s="156"/>
      <c r="I111" s="156"/>
      <c r="J111" s="157">
        <f>J270</f>
        <v>0</v>
      </c>
      <c r="K111" s="154"/>
      <c r="L111" s="158"/>
    </row>
    <row r="112" spans="2:12" s="10" customFormat="1" ht="19.899999999999999" customHeight="1">
      <c r="B112" s="153"/>
      <c r="C112" s="154"/>
      <c r="D112" s="155" t="s">
        <v>111</v>
      </c>
      <c r="E112" s="156"/>
      <c r="F112" s="156"/>
      <c r="G112" s="156"/>
      <c r="H112" s="156"/>
      <c r="I112" s="156"/>
      <c r="J112" s="157">
        <f>J272</f>
        <v>0</v>
      </c>
      <c r="K112" s="154"/>
      <c r="L112" s="158"/>
    </row>
    <row r="113" spans="1:31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5" customHeight="1">
      <c r="A114" s="3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5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5" customHeight="1">
      <c r="A119" s="34"/>
      <c r="B119" s="35"/>
      <c r="C119" s="23" t="s">
        <v>112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16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98" t="str">
        <f>E7</f>
        <v>Roztocká 9/43</v>
      </c>
      <c r="F122" s="299"/>
      <c r="G122" s="299"/>
      <c r="H122" s="299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89</v>
      </c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6.5" customHeight="1">
      <c r="A124" s="34"/>
      <c r="B124" s="35"/>
      <c r="C124" s="36"/>
      <c r="D124" s="36"/>
      <c r="E124" s="269" t="str">
        <f>E9</f>
        <v>01 - Oprava oplocení přední a boční strana</v>
      </c>
      <c r="F124" s="300"/>
      <c r="G124" s="300"/>
      <c r="H124" s="300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2" customHeight="1">
      <c r="A126" s="34"/>
      <c r="B126" s="35"/>
      <c r="C126" s="29" t="s">
        <v>20</v>
      </c>
      <c r="D126" s="36"/>
      <c r="E126" s="36"/>
      <c r="F126" s="27" t="str">
        <f>F12</f>
        <v xml:space="preserve"> </v>
      </c>
      <c r="G126" s="36"/>
      <c r="H126" s="36"/>
      <c r="I126" s="29" t="s">
        <v>22</v>
      </c>
      <c r="J126" s="66" t="str">
        <f>IF(J12="","",J12)</f>
        <v>26. 3. 2025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6.9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" customHeight="1">
      <c r="A128" s="34"/>
      <c r="B128" s="35"/>
      <c r="C128" s="29" t="s">
        <v>24</v>
      </c>
      <c r="D128" s="36"/>
      <c r="E128" s="36"/>
      <c r="F128" s="27" t="str">
        <f>E15</f>
        <v xml:space="preserve"> </v>
      </c>
      <c r="G128" s="36"/>
      <c r="H128" s="36"/>
      <c r="I128" s="29" t="s">
        <v>29</v>
      </c>
      <c r="J128" s="32" t="str">
        <f>E21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5.2" customHeight="1">
      <c r="A129" s="34"/>
      <c r="B129" s="35"/>
      <c r="C129" s="29" t="s">
        <v>27</v>
      </c>
      <c r="D129" s="36"/>
      <c r="E129" s="36"/>
      <c r="F129" s="27" t="str">
        <f>IF(E18="","",E18)</f>
        <v>Vyplň údaj</v>
      </c>
      <c r="G129" s="36"/>
      <c r="H129" s="36"/>
      <c r="I129" s="29" t="s">
        <v>30</v>
      </c>
      <c r="J129" s="32" t="str">
        <f>E24</f>
        <v>Simona Králová</v>
      </c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0.35" customHeight="1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11" customFormat="1" ht="29.25" customHeight="1">
      <c r="A131" s="159"/>
      <c r="B131" s="160"/>
      <c r="C131" s="161" t="s">
        <v>113</v>
      </c>
      <c r="D131" s="162" t="s">
        <v>59</v>
      </c>
      <c r="E131" s="162" t="s">
        <v>55</v>
      </c>
      <c r="F131" s="162" t="s">
        <v>56</v>
      </c>
      <c r="G131" s="162" t="s">
        <v>114</v>
      </c>
      <c r="H131" s="162" t="s">
        <v>115</v>
      </c>
      <c r="I131" s="162" t="s">
        <v>116</v>
      </c>
      <c r="J131" s="163" t="s">
        <v>93</v>
      </c>
      <c r="K131" s="164" t="s">
        <v>117</v>
      </c>
      <c r="L131" s="165"/>
      <c r="M131" s="75" t="s">
        <v>1</v>
      </c>
      <c r="N131" s="76" t="s">
        <v>38</v>
      </c>
      <c r="O131" s="76" t="s">
        <v>118</v>
      </c>
      <c r="P131" s="76" t="s">
        <v>119</v>
      </c>
      <c r="Q131" s="76" t="s">
        <v>120</v>
      </c>
      <c r="R131" s="76" t="s">
        <v>121</v>
      </c>
      <c r="S131" s="76" t="s">
        <v>122</v>
      </c>
      <c r="T131" s="77" t="s">
        <v>123</v>
      </c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</row>
    <row r="132" spans="1:65" s="2" customFormat="1" ht="22.9" customHeight="1">
      <c r="A132" s="34"/>
      <c r="B132" s="35"/>
      <c r="C132" s="82" t="s">
        <v>124</v>
      </c>
      <c r="D132" s="36"/>
      <c r="E132" s="36"/>
      <c r="F132" s="36"/>
      <c r="G132" s="36"/>
      <c r="H132" s="36"/>
      <c r="I132" s="36"/>
      <c r="J132" s="166">
        <f>BK132</f>
        <v>0</v>
      </c>
      <c r="K132" s="36"/>
      <c r="L132" s="39"/>
      <c r="M132" s="78"/>
      <c r="N132" s="167"/>
      <c r="O132" s="79"/>
      <c r="P132" s="168">
        <f>P133+P244+P264</f>
        <v>0</v>
      </c>
      <c r="Q132" s="79"/>
      <c r="R132" s="168">
        <f>R133+R244+R264</f>
        <v>77.019233780000022</v>
      </c>
      <c r="S132" s="79"/>
      <c r="T132" s="169">
        <f>T133+T244+T264</f>
        <v>69.561599999999999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73</v>
      </c>
      <c r="AU132" s="17" t="s">
        <v>95</v>
      </c>
      <c r="BK132" s="170">
        <f>BK133+BK244+BK264</f>
        <v>0</v>
      </c>
    </row>
    <row r="133" spans="1:65" s="12" customFormat="1" ht="25.9" customHeight="1">
      <c r="B133" s="171"/>
      <c r="C133" s="172"/>
      <c r="D133" s="173" t="s">
        <v>73</v>
      </c>
      <c r="E133" s="174" t="s">
        <v>125</v>
      </c>
      <c r="F133" s="174" t="s">
        <v>126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P134+P138+P178+P188+P211+P236+P242</f>
        <v>0</v>
      </c>
      <c r="Q133" s="179"/>
      <c r="R133" s="180">
        <f>R134+R138+R178+R188+R211+R236+R242</f>
        <v>76.660006780000018</v>
      </c>
      <c r="S133" s="179"/>
      <c r="T133" s="181">
        <f>T134+T138+T178+T188+T211+T236+T242</f>
        <v>69.561599999999999</v>
      </c>
      <c r="AR133" s="182" t="s">
        <v>82</v>
      </c>
      <c r="AT133" s="183" t="s">
        <v>73</v>
      </c>
      <c r="AU133" s="183" t="s">
        <v>74</v>
      </c>
      <c r="AY133" s="182" t="s">
        <v>127</v>
      </c>
      <c r="BK133" s="184">
        <f>BK134+BK138+BK178+BK188+BK211+BK236+BK242</f>
        <v>0</v>
      </c>
    </row>
    <row r="134" spans="1:65" s="12" customFormat="1" ht="22.9" customHeight="1">
      <c r="B134" s="171"/>
      <c r="C134" s="172"/>
      <c r="D134" s="173" t="s">
        <v>73</v>
      </c>
      <c r="E134" s="185" t="s">
        <v>82</v>
      </c>
      <c r="F134" s="185" t="s">
        <v>128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SUM(P135:P137)</f>
        <v>0</v>
      </c>
      <c r="Q134" s="179"/>
      <c r="R134" s="180">
        <f>SUM(R135:R137)</f>
        <v>0</v>
      </c>
      <c r="S134" s="179"/>
      <c r="T134" s="181">
        <f>SUM(T135:T137)</f>
        <v>14.17</v>
      </c>
      <c r="AR134" s="182" t="s">
        <v>82</v>
      </c>
      <c r="AT134" s="183" t="s">
        <v>73</v>
      </c>
      <c r="AU134" s="183" t="s">
        <v>82</v>
      </c>
      <c r="AY134" s="182" t="s">
        <v>127</v>
      </c>
      <c r="BK134" s="184">
        <f>SUM(BK135:BK137)</f>
        <v>0</v>
      </c>
    </row>
    <row r="135" spans="1:65" s="2" customFormat="1" ht="24.2" customHeight="1">
      <c r="A135" s="34"/>
      <c r="B135" s="35"/>
      <c r="C135" s="187" t="s">
        <v>82</v>
      </c>
      <c r="D135" s="187" t="s">
        <v>129</v>
      </c>
      <c r="E135" s="188" t="s">
        <v>130</v>
      </c>
      <c r="F135" s="189" t="s">
        <v>131</v>
      </c>
      <c r="G135" s="190" t="s">
        <v>132</v>
      </c>
      <c r="H135" s="191">
        <v>54.5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39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0.26</v>
      </c>
      <c r="T135" s="198">
        <f>S135*H135</f>
        <v>14.17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133</v>
      </c>
      <c r="AT135" s="199" t="s">
        <v>129</v>
      </c>
      <c r="AU135" s="199" t="s">
        <v>84</v>
      </c>
      <c r="AY135" s="17" t="s">
        <v>127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82</v>
      </c>
      <c r="BK135" s="200">
        <f>ROUND(I135*H135,2)</f>
        <v>0</v>
      </c>
      <c r="BL135" s="17" t="s">
        <v>133</v>
      </c>
      <c r="BM135" s="199" t="s">
        <v>134</v>
      </c>
    </row>
    <row r="136" spans="1:65" s="13" customFormat="1" ht="11.25">
      <c r="B136" s="201"/>
      <c r="C136" s="202"/>
      <c r="D136" s="203" t="s">
        <v>135</v>
      </c>
      <c r="E136" s="204" t="s">
        <v>1</v>
      </c>
      <c r="F136" s="205" t="s">
        <v>136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135</v>
      </c>
      <c r="AU136" s="211" t="s">
        <v>84</v>
      </c>
      <c r="AV136" s="13" t="s">
        <v>82</v>
      </c>
      <c r="AW136" s="13" t="s">
        <v>32</v>
      </c>
      <c r="AX136" s="13" t="s">
        <v>74</v>
      </c>
      <c r="AY136" s="211" t="s">
        <v>127</v>
      </c>
    </row>
    <row r="137" spans="1:65" s="14" customFormat="1" ht="11.25">
      <c r="B137" s="212"/>
      <c r="C137" s="213"/>
      <c r="D137" s="203" t="s">
        <v>135</v>
      </c>
      <c r="E137" s="214" t="s">
        <v>1</v>
      </c>
      <c r="F137" s="215" t="s">
        <v>137</v>
      </c>
      <c r="G137" s="213"/>
      <c r="H137" s="216">
        <v>54.5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135</v>
      </c>
      <c r="AU137" s="222" t="s">
        <v>84</v>
      </c>
      <c r="AV137" s="14" t="s">
        <v>84</v>
      </c>
      <c r="AW137" s="14" t="s">
        <v>32</v>
      </c>
      <c r="AX137" s="14" t="s">
        <v>82</v>
      </c>
      <c r="AY137" s="222" t="s">
        <v>127</v>
      </c>
    </row>
    <row r="138" spans="1:65" s="12" customFormat="1" ht="22.9" customHeight="1">
      <c r="B138" s="171"/>
      <c r="C138" s="172"/>
      <c r="D138" s="173" t="s">
        <v>73</v>
      </c>
      <c r="E138" s="185" t="s">
        <v>138</v>
      </c>
      <c r="F138" s="185" t="s">
        <v>139</v>
      </c>
      <c r="G138" s="172"/>
      <c r="H138" s="172"/>
      <c r="I138" s="175"/>
      <c r="J138" s="186">
        <f>BK138</f>
        <v>0</v>
      </c>
      <c r="K138" s="172"/>
      <c r="L138" s="177"/>
      <c r="M138" s="178"/>
      <c r="N138" s="179"/>
      <c r="O138" s="179"/>
      <c r="P138" s="180">
        <f>SUM(P139:P177)</f>
        <v>0</v>
      </c>
      <c r="Q138" s="179"/>
      <c r="R138" s="180">
        <f>SUM(R139:R177)</f>
        <v>61.331584280000015</v>
      </c>
      <c r="S138" s="179"/>
      <c r="T138" s="181">
        <f>SUM(T139:T177)</f>
        <v>0</v>
      </c>
      <c r="AR138" s="182" t="s">
        <v>82</v>
      </c>
      <c r="AT138" s="183" t="s">
        <v>73</v>
      </c>
      <c r="AU138" s="183" t="s">
        <v>82</v>
      </c>
      <c r="AY138" s="182" t="s">
        <v>127</v>
      </c>
      <c r="BK138" s="184">
        <f>SUM(BK139:BK177)</f>
        <v>0</v>
      </c>
    </row>
    <row r="139" spans="1:65" s="2" customFormat="1" ht="24.2" customHeight="1">
      <c r="A139" s="34"/>
      <c r="B139" s="35"/>
      <c r="C139" s="187" t="s">
        <v>84</v>
      </c>
      <c r="D139" s="187" t="s">
        <v>129</v>
      </c>
      <c r="E139" s="188" t="s">
        <v>140</v>
      </c>
      <c r="F139" s="189" t="s">
        <v>141</v>
      </c>
      <c r="G139" s="190" t="s">
        <v>142</v>
      </c>
      <c r="H139" s="191">
        <v>23.202000000000002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39</v>
      </c>
      <c r="O139" s="71"/>
      <c r="P139" s="197">
        <f>O139*H139</f>
        <v>0</v>
      </c>
      <c r="Q139" s="197">
        <v>1.9615</v>
      </c>
      <c r="R139" s="197">
        <f>Q139*H139</f>
        <v>45.510723000000006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133</v>
      </c>
      <c r="AT139" s="199" t="s">
        <v>129</v>
      </c>
      <c r="AU139" s="199" t="s">
        <v>84</v>
      </c>
      <c r="AY139" s="17" t="s">
        <v>127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82</v>
      </c>
      <c r="BK139" s="200">
        <f>ROUND(I139*H139,2)</f>
        <v>0</v>
      </c>
      <c r="BL139" s="17" t="s">
        <v>133</v>
      </c>
      <c r="BM139" s="199" t="s">
        <v>143</v>
      </c>
    </row>
    <row r="140" spans="1:65" s="13" customFormat="1" ht="11.25">
      <c r="B140" s="201"/>
      <c r="C140" s="202"/>
      <c r="D140" s="203" t="s">
        <v>135</v>
      </c>
      <c r="E140" s="204" t="s">
        <v>1</v>
      </c>
      <c r="F140" s="205" t="s">
        <v>144</v>
      </c>
      <c r="G140" s="202"/>
      <c r="H140" s="204" t="s">
        <v>1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135</v>
      </c>
      <c r="AU140" s="211" t="s">
        <v>84</v>
      </c>
      <c r="AV140" s="13" t="s">
        <v>82</v>
      </c>
      <c r="AW140" s="13" t="s">
        <v>32</v>
      </c>
      <c r="AX140" s="13" t="s">
        <v>74</v>
      </c>
      <c r="AY140" s="211" t="s">
        <v>127</v>
      </c>
    </row>
    <row r="141" spans="1:65" s="14" customFormat="1" ht="11.25">
      <c r="B141" s="212"/>
      <c r="C141" s="213"/>
      <c r="D141" s="203" t="s">
        <v>135</v>
      </c>
      <c r="E141" s="214" t="s">
        <v>1</v>
      </c>
      <c r="F141" s="215" t="s">
        <v>145</v>
      </c>
      <c r="G141" s="213"/>
      <c r="H141" s="216">
        <v>7.4340000000000002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135</v>
      </c>
      <c r="AU141" s="222" t="s">
        <v>84</v>
      </c>
      <c r="AV141" s="14" t="s">
        <v>84</v>
      </c>
      <c r="AW141" s="14" t="s">
        <v>32</v>
      </c>
      <c r="AX141" s="14" t="s">
        <v>74</v>
      </c>
      <c r="AY141" s="222" t="s">
        <v>127</v>
      </c>
    </row>
    <row r="142" spans="1:65" s="13" customFormat="1" ht="11.25">
      <c r="B142" s="201"/>
      <c r="C142" s="202"/>
      <c r="D142" s="203" t="s">
        <v>135</v>
      </c>
      <c r="E142" s="204" t="s">
        <v>1</v>
      </c>
      <c r="F142" s="205" t="s">
        <v>146</v>
      </c>
      <c r="G142" s="202"/>
      <c r="H142" s="204" t="s">
        <v>1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135</v>
      </c>
      <c r="AU142" s="211" t="s">
        <v>84</v>
      </c>
      <c r="AV142" s="13" t="s">
        <v>82</v>
      </c>
      <c r="AW142" s="13" t="s">
        <v>32</v>
      </c>
      <c r="AX142" s="13" t="s">
        <v>74</v>
      </c>
      <c r="AY142" s="211" t="s">
        <v>127</v>
      </c>
    </row>
    <row r="143" spans="1:65" s="14" customFormat="1" ht="11.25">
      <c r="B143" s="212"/>
      <c r="C143" s="213"/>
      <c r="D143" s="203" t="s">
        <v>135</v>
      </c>
      <c r="E143" s="214" t="s">
        <v>1</v>
      </c>
      <c r="F143" s="215" t="s">
        <v>147</v>
      </c>
      <c r="G143" s="213"/>
      <c r="H143" s="216">
        <v>15.768000000000001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135</v>
      </c>
      <c r="AU143" s="222" t="s">
        <v>84</v>
      </c>
      <c r="AV143" s="14" t="s">
        <v>84</v>
      </c>
      <c r="AW143" s="14" t="s">
        <v>32</v>
      </c>
      <c r="AX143" s="14" t="s">
        <v>74</v>
      </c>
      <c r="AY143" s="222" t="s">
        <v>127</v>
      </c>
    </row>
    <row r="144" spans="1:65" s="15" customFormat="1" ht="11.25">
      <c r="B144" s="223"/>
      <c r="C144" s="224"/>
      <c r="D144" s="203" t="s">
        <v>135</v>
      </c>
      <c r="E144" s="225" t="s">
        <v>1</v>
      </c>
      <c r="F144" s="226" t="s">
        <v>148</v>
      </c>
      <c r="G144" s="224"/>
      <c r="H144" s="227">
        <v>23.202000000000002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135</v>
      </c>
      <c r="AU144" s="233" t="s">
        <v>84</v>
      </c>
      <c r="AV144" s="15" t="s">
        <v>133</v>
      </c>
      <c r="AW144" s="15" t="s">
        <v>32</v>
      </c>
      <c r="AX144" s="15" t="s">
        <v>82</v>
      </c>
      <c r="AY144" s="233" t="s">
        <v>127</v>
      </c>
    </row>
    <row r="145" spans="1:65" s="2" customFormat="1" ht="24.2" customHeight="1">
      <c r="A145" s="34"/>
      <c r="B145" s="35"/>
      <c r="C145" s="187" t="s">
        <v>138</v>
      </c>
      <c r="D145" s="187" t="s">
        <v>129</v>
      </c>
      <c r="E145" s="188" t="s">
        <v>149</v>
      </c>
      <c r="F145" s="189" t="s">
        <v>150</v>
      </c>
      <c r="G145" s="190" t="s">
        <v>142</v>
      </c>
      <c r="H145" s="191">
        <v>4.1580000000000004</v>
      </c>
      <c r="I145" s="192"/>
      <c r="J145" s="193">
        <f>ROUND(I145*H145,2)</f>
        <v>0</v>
      </c>
      <c r="K145" s="194"/>
      <c r="L145" s="39"/>
      <c r="M145" s="195" t="s">
        <v>1</v>
      </c>
      <c r="N145" s="196" t="s">
        <v>39</v>
      </c>
      <c r="O145" s="71"/>
      <c r="P145" s="197">
        <f>O145*H145</f>
        <v>0</v>
      </c>
      <c r="Q145" s="197">
        <v>1.9121600000000001</v>
      </c>
      <c r="R145" s="197">
        <f>Q145*H145</f>
        <v>7.9507612800000009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133</v>
      </c>
      <c r="AT145" s="199" t="s">
        <v>129</v>
      </c>
      <c r="AU145" s="199" t="s">
        <v>84</v>
      </c>
      <c r="AY145" s="17" t="s">
        <v>127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7" t="s">
        <v>82</v>
      </c>
      <c r="BK145" s="200">
        <f>ROUND(I145*H145,2)</f>
        <v>0</v>
      </c>
      <c r="BL145" s="17" t="s">
        <v>133</v>
      </c>
      <c r="BM145" s="199" t="s">
        <v>151</v>
      </c>
    </row>
    <row r="146" spans="1:65" s="13" customFormat="1" ht="11.25">
      <c r="B146" s="201"/>
      <c r="C146" s="202"/>
      <c r="D146" s="203" t="s">
        <v>135</v>
      </c>
      <c r="E146" s="204" t="s">
        <v>1</v>
      </c>
      <c r="F146" s="205" t="s">
        <v>152</v>
      </c>
      <c r="G146" s="202"/>
      <c r="H146" s="204" t="s">
        <v>1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135</v>
      </c>
      <c r="AU146" s="211" t="s">
        <v>84</v>
      </c>
      <c r="AV146" s="13" t="s">
        <v>82</v>
      </c>
      <c r="AW146" s="13" t="s">
        <v>32</v>
      </c>
      <c r="AX146" s="13" t="s">
        <v>74</v>
      </c>
      <c r="AY146" s="211" t="s">
        <v>127</v>
      </c>
    </row>
    <row r="147" spans="1:65" s="14" customFormat="1" ht="11.25">
      <c r="B147" s="212"/>
      <c r="C147" s="213"/>
      <c r="D147" s="203" t="s">
        <v>135</v>
      </c>
      <c r="E147" s="214" t="s">
        <v>1</v>
      </c>
      <c r="F147" s="215" t="s">
        <v>153</v>
      </c>
      <c r="G147" s="213"/>
      <c r="H147" s="216">
        <v>1.512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135</v>
      </c>
      <c r="AU147" s="222" t="s">
        <v>84</v>
      </c>
      <c r="AV147" s="14" t="s">
        <v>84</v>
      </c>
      <c r="AW147" s="14" t="s">
        <v>32</v>
      </c>
      <c r="AX147" s="14" t="s">
        <v>74</v>
      </c>
      <c r="AY147" s="222" t="s">
        <v>127</v>
      </c>
    </row>
    <row r="148" spans="1:65" s="14" customFormat="1" ht="11.25">
      <c r="B148" s="212"/>
      <c r="C148" s="213"/>
      <c r="D148" s="203" t="s">
        <v>135</v>
      </c>
      <c r="E148" s="214" t="s">
        <v>1</v>
      </c>
      <c r="F148" s="215" t="s">
        <v>154</v>
      </c>
      <c r="G148" s="213"/>
      <c r="H148" s="216">
        <v>0.56699999999999995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135</v>
      </c>
      <c r="AU148" s="222" t="s">
        <v>84</v>
      </c>
      <c r="AV148" s="14" t="s">
        <v>84</v>
      </c>
      <c r="AW148" s="14" t="s">
        <v>32</v>
      </c>
      <c r="AX148" s="14" t="s">
        <v>74</v>
      </c>
      <c r="AY148" s="222" t="s">
        <v>127</v>
      </c>
    </row>
    <row r="149" spans="1:65" s="14" customFormat="1" ht="11.25">
      <c r="B149" s="212"/>
      <c r="C149" s="213"/>
      <c r="D149" s="203" t="s">
        <v>135</v>
      </c>
      <c r="E149" s="214" t="s">
        <v>1</v>
      </c>
      <c r="F149" s="215" t="s">
        <v>155</v>
      </c>
      <c r="G149" s="213"/>
      <c r="H149" s="216">
        <v>2.0789999999999997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135</v>
      </c>
      <c r="AU149" s="222" t="s">
        <v>84</v>
      </c>
      <c r="AV149" s="14" t="s">
        <v>84</v>
      </c>
      <c r="AW149" s="14" t="s">
        <v>32</v>
      </c>
      <c r="AX149" s="14" t="s">
        <v>74</v>
      </c>
      <c r="AY149" s="222" t="s">
        <v>127</v>
      </c>
    </row>
    <row r="150" spans="1:65" s="15" customFormat="1" ht="11.25">
      <c r="B150" s="223"/>
      <c r="C150" s="224"/>
      <c r="D150" s="203" t="s">
        <v>135</v>
      </c>
      <c r="E150" s="225" t="s">
        <v>1</v>
      </c>
      <c r="F150" s="226" t="s">
        <v>148</v>
      </c>
      <c r="G150" s="224"/>
      <c r="H150" s="227">
        <v>4.1579999999999995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135</v>
      </c>
      <c r="AU150" s="233" t="s">
        <v>84</v>
      </c>
      <c r="AV150" s="15" t="s">
        <v>133</v>
      </c>
      <c r="AW150" s="15" t="s">
        <v>32</v>
      </c>
      <c r="AX150" s="15" t="s">
        <v>82</v>
      </c>
      <c r="AY150" s="233" t="s">
        <v>127</v>
      </c>
    </row>
    <row r="151" spans="1:65" s="2" customFormat="1" ht="33" customHeight="1">
      <c r="A151" s="34"/>
      <c r="B151" s="35"/>
      <c r="C151" s="187" t="s">
        <v>133</v>
      </c>
      <c r="D151" s="187" t="s">
        <v>129</v>
      </c>
      <c r="E151" s="188" t="s">
        <v>156</v>
      </c>
      <c r="F151" s="189" t="s">
        <v>157</v>
      </c>
      <c r="G151" s="190" t="s">
        <v>158</v>
      </c>
      <c r="H151" s="191">
        <v>18</v>
      </c>
      <c r="I151" s="192"/>
      <c r="J151" s="193">
        <f>ROUND(I151*H151,2)</f>
        <v>0</v>
      </c>
      <c r="K151" s="194"/>
      <c r="L151" s="39"/>
      <c r="M151" s="195" t="s">
        <v>1</v>
      </c>
      <c r="N151" s="196" t="s">
        <v>39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133</v>
      </c>
      <c r="AT151" s="199" t="s">
        <v>129</v>
      </c>
      <c r="AU151" s="199" t="s">
        <v>84</v>
      </c>
      <c r="AY151" s="17" t="s">
        <v>127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7" t="s">
        <v>82</v>
      </c>
      <c r="BK151" s="200">
        <f>ROUND(I151*H151,2)</f>
        <v>0</v>
      </c>
      <c r="BL151" s="17" t="s">
        <v>133</v>
      </c>
      <c r="BM151" s="199" t="s">
        <v>159</v>
      </c>
    </row>
    <row r="152" spans="1:65" s="14" customFormat="1" ht="11.25">
      <c r="B152" s="212"/>
      <c r="C152" s="213"/>
      <c r="D152" s="203" t="s">
        <v>135</v>
      </c>
      <c r="E152" s="214" t="s">
        <v>1</v>
      </c>
      <c r="F152" s="215" t="s">
        <v>160</v>
      </c>
      <c r="G152" s="213"/>
      <c r="H152" s="216">
        <v>18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135</v>
      </c>
      <c r="AU152" s="222" t="s">
        <v>84</v>
      </c>
      <c r="AV152" s="14" t="s">
        <v>84</v>
      </c>
      <c r="AW152" s="14" t="s">
        <v>32</v>
      </c>
      <c r="AX152" s="14" t="s">
        <v>82</v>
      </c>
      <c r="AY152" s="222" t="s">
        <v>127</v>
      </c>
    </row>
    <row r="153" spans="1:65" s="2" customFormat="1" ht="16.5" customHeight="1">
      <c r="A153" s="34"/>
      <c r="B153" s="35"/>
      <c r="C153" s="234" t="s">
        <v>161</v>
      </c>
      <c r="D153" s="234" t="s">
        <v>162</v>
      </c>
      <c r="E153" s="235" t="s">
        <v>163</v>
      </c>
      <c r="F153" s="236" t="s">
        <v>164</v>
      </c>
      <c r="G153" s="237" t="s">
        <v>158</v>
      </c>
      <c r="H153" s="238">
        <v>18</v>
      </c>
      <c r="I153" s="239"/>
      <c r="J153" s="240">
        <f>ROUND(I153*H153,2)</f>
        <v>0</v>
      </c>
      <c r="K153" s="241"/>
      <c r="L153" s="242"/>
      <c r="M153" s="243" t="s">
        <v>1</v>
      </c>
      <c r="N153" s="244" t="s">
        <v>39</v>
      </c>
      <c r="O153" s="71"/>
      <c r="P153" s="197">
        <f>O153*H153</f>
        <v>0</v>
      </c>
      <c r="Q153" s="197">
        <v>2.7000000000000001E-3</v>
      </c>
      <c r="R153" s="197">
        <f>Q153*H153</f>
        <v>4.8600000000000004E-2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165</v>
      </c>
      <c r="AT153" s="199" t="s">
        <v>162</v>
      </c>
      <c r="AU153" s="199" t="s">
        <v>84</v>
      </c>
      <c r="AY153" s="17" t="s">
        <v>127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82</v>
      </c>
      <c r="BK153" s="200">
        <f>ROUND(I153*H153,2)</f>
        <v>0</v>
      </c>
      <c r="BL153" s="17" t="s">
        <v>133</v>
      </c>
      <c r="BM153" s="199" t="s">
        <v>166</v>
      </c>
    </row>
    <row r="154" spans="1:65" s="2" customFormat="1" ht="24.2" customHeight="1">
      <c r="A154" s="34"/>
      <c r="B154" s="35"/>
      <c r="C154" s="187" t="s">
        <v>167</v>
      </c>
      <c r="D154" s="187" t="s">
        <v>129</v>
      </c>
      <c r="E154" s="188" t="s">
        <v>168</v>
      </c>
      <c r="F154" s="189" t="s">
        <v>169</v>
      </c>
      <c r="G154" s="190" t="s">
        <v>158</v>
      </c>
      <c r="H154" s="191">
        <v>1</v>
      </c>
      <c r="I154" s="192"/>
      <c r="J154" s="193">
        <f>ROUND(I154*H154,2)</f>
        <v>0</v>
      </c>
      <c r="K154" s="194"/>
      <c r="L154" s="39"/>
      <c r="M154" s="195" t="s">
        <v>1</v>
      </c>
      <c r="N154" s="196" t="s">
        <v>39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133</v>
      </c>
      <c r="AT154" s="199" t="s">
        <v>129</v>
      </c>
      <c r="AU154" s="199" t="s">
        <v>84</v>
      </c>
      <c r="AY154" s="17" t="s">
        <v>127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7" t="s">
        <v>82</v>
      </c>
      <c r="BK154" s="200">
        <f>ROUND(I154*H154,2)</f>
        <v>0</v>
      </c>
      <c r="BL154" s="17" t="s">
        <v>133</v>
      </c>
      <c r="BM154" s="199" t="s">
        <v>170</v>
      </c>
    </row>
    <row r="155" spans="1:65" s="13" customFormat="1" ht="11.25">
      <c r="B155" s="201"/>
      <c r="C155" s="202"/>
      <c r="D155" s="203" t="s">
        <v>135</v>
      </c>
      <c r="E155" s="204" t="s">
        <v>1</v>
      </c>
      <c r="F155" s="205" t="s">
        <v>171</v>
      </c>
      <c r="G155" s="202"/>
      <c r="H155" s="204" t="s">
        <v>1</v>
      </c>
      <c r="I155" s="206"/>
      <c r="J155" s="202"/>
      <c r="K155" s="202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135</v>
      </c>
      <c r="AU155" s="211" t="s">
        <v>84</v>
      </c>
      <c r="AV155" s="13" t="s">
        <v>82</v>
      </c>
      <c r="AW155" s="13" t="s">
        <v>32</v>
      </c>
      <c r="AX155" s="13" t="s">
        <v>74</v>
      </c>
      <c r="AY155" s="211" t="s">
        <v>127</v>
      </c>
    </row>
    <row r="156" spans="1:65" s="14" customFormat="1" ht="11.25">
      <c r="B156" s="212"/>
      <c r="C156" s="213"/>
      <c r="D156" s="203" t="s">
        <v>135</v>
      </c>
      <c r="E156" s="214" t="s">
        <v>1</v>
      </c>
      <c r="F156" s="215" t="s">
        <v>82</v>
      </c>
      <c r="G156" s="213"/>
      <c r="H156" s="216">
        <v>1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135</v>
      </c>
      <c r="AU156" s="222" t="s">
        <v>84</v>
      </c>
      <c r="AV156" s="14" t="s">
        <v>84</v>
      </c>
      <c r="AW156" s="14" t="s">
        <v>32</v>
      </c>
      <c r="AX156" s="14" t="s">
        <v>82</v>
      </c>
      <c r="AY156" s="222" t="s">
        <v>127</v>
      </c>
    </row>
    <row r="157" spans="1:65" s="2" customFormat="1" ht="16.5" customHeight="1">
      <c r="A157" s="34"/>
      <c r="B157" s="35"/>
      <c r="C157" s="187" t="s">
        <v>172</v>
      </c>
      <c r="D157" s="187" t="s">
        <v>129</v>
      </c>
      <c r="E157" s="188" t="s">
        <v>173</v>
      </c>
      <c r="F157" s="189" t="s">
        <v>174</v>
      </c>
      <c r="G157" s="190" t="s">
        <v>175</v>
      </c>
      <c r="H157" s="191">
        <v>91.2</v>
      </c>
      <c r="I157" s="192"/>
      <c r="J157" s="193">
        <f>ROUND(I157*H157,2)</f>
        <v>0</v>
      </c>
      <c r="K157" s="194"/>
      <c r="L157" s="39"/>
      <c r="M157" s="195" t="s">
        <v>1</v>
      </c>
      <c r="N157" s="196" t="s">
        <v>39</v>
      </c>
      <c r="O157" s="71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9" t="s">
        <v>133</v>
      </c>
      <c r="AT157" s="199" t="s">
        <v>129</v>
      </c>
      <c r="AU157" s="199" t="s">
        <v>84</v>
      </c>
      <c r="AY157" s="17" t="s">
        <v>127</v>
      </c>
      <c r="BE157" s="200">
        <f>IF(N157="základní",J157,0)</f>
        <v>0</v>
      </c>
      <c r="BF157" s="200">
        <f>IF(N157="snížená",J157,0)</f>
        <v>0</v>
      </c>
      <c r="BG157" s="200">
        <f>IF(N157="zákl. přenesená",J157,0)</f>
        <v>0</v>
      </c>
      <c r="BH157" s="200">
        <f>IF(N157="sníž. přenesená",J157,0)</f>
        <v>0</v>
      </c>
      <c r="BI157" s="200">
        <f>IF(N157="nulová",J157,0)</f>
        <v>0</v>
      </c>
      <c r="BJ157" s="17" t="s">
        <v>82</v>
      </c>
      <c r="BK157" s="200">
        <f>ROUND(I157*H157,2)</f>
        <v>0</v>
      </c>
      <c r="BL157" s="17" t="s">
        <v>133</v>
      </c>
      <c r="BM157" s="199" t="s">
        <v>176</v>
      </c>
    </row>
    <row r="158" spans="1:65" s="13" customFormat="1" ht="11.25">
      <c r="B158" s="201"/>
      <c r="C158" s="202"/>
      <c r="D158" s="203" t="s">
        <v>135</v>
      </c>
      <c r="E158" s="204" t="s">
        <v>1</v>
      </c>
      <c r="F158" s="205" t="s">
        <v>177</v>
      </c>
      <c r="G158" s="202"/>
      <c r="H158" s="204" t="s">
        <v>1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135</v>
      </c>
      <c r="AU158" s="211" t="s">
        <v>84</v>
      </c>
      <c r="AV158" s="13" t="s">
        <v>82</v>
      </c>
      <c r="AW158" s="13" t="s">
        <v>32</v>
      </c>
      <c r="AX158" s="13" t="s">
        <v>74</v>
      </c>
      <c r="AY158" s="211" t="s">
        <v>127</v>
      </c>
    </row>
    <row r="159" spans="1:65" s="14" customFormat="1" ht="11.25">
      <c r="B159" s="212"/>
      <c r="C159" s="213"/>
      <c r="D159" s="203" t="s">
        <v>135</v>
      </c>
      <c r="E159" s="214" t="s">
        <v>1</v>
      </c>
      <c r="F159" s="215" t="s">
        <v>178</v>
      </c>
      <c r="G159" s="213"/>
      <c r="H159" s="216">
        <v>38.4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135</v>
      </c>
      <c r="AU159" s="222" t="s">
        <v>84</v>
      </c>
      <c r="AV159" s="14" t="s">
        <v>84</v>
      </c>
      <c r="AW159" s="14" t="s">
        <v>32</v>
      </c>
      <c r="AX159" s="14" t="s">
        <v>74</v>
      </c>
      <c r="AY159" s="222" t="s">
        <v>127</v>
      </c>
    </row>
    <row r="160" spans="1:65" s="13" customFormat="1" ht="11.25">
      <c r="B160" s="201"/>
      <c r="C160" s="202"/>
      <c r="D160" s="203" t="s">
        <v>135</v>
      </c>
      <c r="E160" s="204" t="s">
        <v>1</v>
      </c>
      <c r="F160" s="205" t="s">
        <v>179</v>
      </c>
      <c r="G160" s="202"/>
      <c r="H160" s="204" t="s">
        <v>1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135</v>
      </c>
      <c r="AU160" s="211" t="s">
        <v>84</v>
      </c>
      <c r="AV160" s="13" t="s">
        <v>82</v>
      </c>
      <c r="AW160" s="13" t="s">
        <v>32</v>
      </c>
      <c r="AX160" s="13" t="s">
        <v>74</v>
      </c>
      <c r="AY160" s="211" t="s">
        <v>127</v>
      </c>
    </row>
    <row r="161" spans="1:65" s="14" customFormat="1" ht="11.25">
      <c r="B161" s="212"/>
      <c r="C161" s="213"/>
      <c r="D161" s="203" t="s">
        <v>135</v>
      </c>
      <c r="E161" s="214" t="s">
        <v>1</v>
      </c>
      <c r="F161" s="215" t="s">
        <v>180</v>
      </c>
      <c r="G161" s="213"/>
      <c r="H161" s="216">
        <v>52.8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135</v>
      </c>
      <c r="AU161" s="222" t="s">
        <v>84</v>
      </c>
      <c r="AV161" s="14" t="s">
        <v>84</v>
      </c>
      <c r="AW161" s="14" t="s">
        <v>32</v>
      </c>
      <c r="AX161" s="14" t="s">
        <v>74</v>
      </c>
      <c r="AY161" s="222" t="s">
        <v>127</v>
      </c>
    </row>
    <row r="162" spans="1:65" s="15" customFormat="1" ht="11.25">
      <c r="B162" s="223"/>
      <c r="C162" s="224"/>
      <c r="D162" s="203" t="s">
        <v>135</v>
      </c>
      <c r="E162" s="225" t="s">
        <v>1</v>
      </c>
      <c r="F162" s="226" t="s">
        <v>148</v>
      </c>
      <c r="G162" s="224"/>
      <c r="H162" s="227">
        <v>91.199999999999989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135</v>
      </c>
      <c r="AU162" s="233" t="s">
        <v>84</v>
      </c>
      <c r="AV162" s="15" t="s">
        <v>133</v>
      </c>
      <c r="AW162" s="15" t="s">
        <v>32</v>
      </c>
      <c r="AX162" s="15" t="s">
        <v>82</v>
      </c>
      <c r="AY162" s="233" t="s">
        <v>127</v>
      </c>
    </row>
    <row r="163" spans="1:65" s="2" customFormat="1" ht="33" customHeight="1">
      <c r="A163" s="34"/>
      <c r="B163" s="35"/>
      <c r="C163" s="187" t="s">
        <v>165</v>
      </c>
      <c r="D163" s="187" t="s">
        <v>129</v>
      </c>
      <c r="E163" s="188" t="s">
        <v>181</v>
      </c>
      <c r="F163" s="189" t="s">
        <v>182</v>
      </c>
      <c r="G163" s="190" t="s">
        <v>158</v>
      </c>
      <c r="H163" s="191">
        <v>48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39</v>
      </c>
      <c r="O163" s="71"/>
      <c r="P163" s="197">
        <f>O163*H163</f>
        <v>0</v>
      </c>
      <c r="Q163" s="197">
        <v>8.0000000000000004E-4</v>
      </c>
      <c r="R163" s="197">
        <f>Q163*H163</f>
        <v>3.8400000000000004E-2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133</v>
      </c>
      <c r="AT163" s="199" t="s">
        <v>129</v>
      </c>
      <c r="AU163" s="199" t="s">
        <v>84</v>
      </c>
      <c r="AY163" s="17" t="s">
        <v>127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82</v>
      </c>
      <c r="BK163" s="200">
        <f>ROUND(I163*H163,2)</f>
        <v>0</v>
      </c>
      <c r="BL163" s="17" t="s">
        <v>133</v>
      </c>
      <c r="BM163" s="199" t="s">
        <v>183</v>
      </c>
    </row>
    <row r="164" spans="1:65" s="2" customFormat="1" ht="24.2" customHeight="1">
      <c r="A164" s="34"/>
      <c r="B164" s="35"/>
      <c r="C164" s="187" t="s">
        <v>184</v>
      </c>
      <c r="D164" s="187" t="s">
        <v>129</v>
      </c>
      <c r="E164" s="188" t="s">
        <v>185</v>
      </c>
      <c r="F164" s="189" t="s">
        <v>186</v>
      </c>
      <c r="G164" s="190" t="s">
        <v>158</v>
      </c>
      <c r="H164" s="191">
        <v>2</v>
      </c>
      <c r="I164" s="192"/>
      <c r="J164" s="193">
        <f>ROUND(I164*H164,2)</f>
        <v>0</v>
      </c>
      <c r="K164" s="194"/>
      <c r="L164" s="39"/>
      <c r="M164" s="195" t="s">
        <v>1</v>
      </c>
      <c r="N164" s="196" t="s">
        <v>39</v>
      </c>
      <c r="O164" s="71"/>
      <c r="P164" s="197">
        <f>O164*H164</f>
        <v>0</v>
      </c>
      <c r="Q164" s="197">
        <v>8.0000000000000004E-4</v>
      </c>
      <c r="R164" s="197">
        <f>Q164*H164</f>
        <v>1.6000000000000001E-3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133</v>
      </c>
      <c r="AT164" s="199" t="s">
        <v>129</v>
      </c>
      <c r="AU164" s="199" t="s">
        <v>84</v>
      </c>
      <c r="AY164" s="17" t="s">
        <v>127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7" t="s">
        <v>82</v>
      </c>
      <c r="BK164" s="200">
        <f>ROUND(I164*H164,2)</f>
        <v>0</v>
      </c>
      <c r="BL164" s="17" t="s">
        <v>133</v>
      </c>
      <c r="BM164" s="199" t="s">
        <v>187</v>
      </c>
    </row>
    <row r="165" spans="1:65" s="2" customFormat="1" ht="24.2" customHeight="1">
      <c r="A165" s="34"/>
      <c r="B165" s="35"/>
      <c r="C165" s="187" t="s">
        <v>188</v>
      </c>
      <c r="D165" s="187" t="s">
        <v>129</v>
      </c>
      <c r="E165" s="188" t="s">
        <v>189</v>
      </c>
      <c r="F165" s="189" t="s">
        <v>190</v>
      </c>
      <c r="G165" s="190" t="s">
        <v>158</v>
      </c>
      <c r="H165" s="191">
        <v>1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39</v>
      </c>
      <c r="O165" s="71"/>
      <c r="P165" s="197">
        <f>O165*H165</f>
        <v>0</v>
      </c>
      <c r="Q165" s="197">
        <v>1.6999999999999999E-3</v>
      </c>
      <c r="R165" s="197">
        <f>Q165*H165</f>
        <v>1.6999999999999999E-3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133</v>
      </c>
      <c r="AT165" s="199" t="s">
        <v>129</v>
      </c>
      <c r="AU165" s="199" t="s">
        <v>84</v>
      </c>
      <c r="AY165" s="17" t="s">
        <v>127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82</v>
      </c>
      <c r="BK165" s="200">
        <f>ROUND(I165*H165,2)</f>
        <v>0</v>
      </c>
      <c r="BL165" s="17" t="s">
        <v>133</v>
      </c>
      <c r="BM165" s="199" t="s">
        <v>191</v>
      </c>
    </row>
    <row r="166" spans="1:65" s="2" customFormat="1" ht="16.5" customHeight="1">
      <c r="A166" s="34"/>
      <c r="B166" s="35"/>
      <c r="C166" s="187" t="s">
        <v>192</v>
      </c>
      <c r="D166" s="187" t="s">
        <v>129</v>
      </c>
      <c r="E166" s="188" t="s">
        <v>193</v>
      </c>
      <c r="F166" s="189" t="s">
        <v>194</v>
      </c>
      <c r="G166" s="190" t="s">
        <v>158</v>
      </c>
      <c r="H166" s="191">
        <v>221</v>
      </c>
      <c r="I166" s="192"/>
      <c r="J166" s="193">
        <f>ROUND(I166*H166,2)</f>
        <v>0</v>
      </c>
      <c r="K166" s="194"/>
      <c r="L166" s="39"/>
      <c r="M166" s="195" t="s">
        <v>1</v>
      </c>
      <c r="N166" s="196" t="s">
        <v>39</v>
      </c>
      <c r="O166" s="71"/>
      <c r="P166" s="197">
        <f>O166*H166</f>
        <v>0</v>
      </c>
      <c r="Q166" s="197">
        <v>2.3999999999999998E-3</v>
      </c>
      <c r="R166" s="197">
        <f>Q166*H166</f>
        <v>0.53039999999999998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133</v>
      </c>
      <c r="AT166" s="199" t="s">
        <v>129</v>
      </c>
      <c r="AU166" s="199" t="s">
        <v>84</v>
      </c>
      <c r="AY166" s="17" t="s">
        <v>127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7" t="s">
        <v>82</v>
      </c>
      <c r="BK166" s="200">
        <f>ROUND(I166*H166,2)</f>
        <v>0</v>
      </c>
      <c r="BL166" s="17" t="s">
        <v>133</v>
      </c>
      <c r="BM166" s="199" t="s">
        <v>195</v>
      </c>
    </row>
    <row r="167" spans="1:65" s="13" customFormat="1" ht="11.25">
      <c r="B167" s="201"/>
      <c r="C167" s="202"/>
      <c r="D167" s="203" t="s">
        <v>135</v>
      </c>
      <c r="E167" s="204" t="s">
        <v>1</v>
      </c>
      <c r="F167" s="205" t="s">
        <v>196</v>
      </c>
      <c r="G167" s="202"/>
      <c r="H167" s="204" t="s">
        <v>1</v>
      </c>
      <c r="I167" s="206"/>
      <c r="J167" s="202"/>
      <c r="K167" s="202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135</v>
      </c>
      <c r="AU167" s="211" t="s">
        <v>84</v>
      </c>
      <c r="AV167" s="13" t="s">
        <v>82</v>
      </c>
      <c r="AW167" s="13" t="s">
        <v>32</v>
      </c>
      <c r="AX167" s="13" t="s">
        <v>74</v>
      </c>
      <c r="AY167" s="211" t="s">
        <v>127</v>
      </c>
    </row>
    <row r="168" spans="1:65" s="14" customFormat="1" ht="11.25">
      <c r="B168" s="212"/>
      <c r="C168" s="213"/>
      <c r="D168" s="203" t="s">
        <v>135</v>
      </c>
      <c r="E168" s="214" t="s">
        <v>1</v>
      </c>
      <c r="F168" s="215" t="s">
        <v>197</v>
      </c>
      <c r="G168" s="213"/>
      <c r="H168" s="216">
        <v>21</v>
      </c>
      <c r="I168" s="217"/>
      <c r="J168" s="213"/>
      <c r="K168" s="213"/>
      <c r="L168" s="218"/>
      <c r="M168" s="219"/>
      <c r="N168" s="220"/>
      <c r="O168" s="220"/>
      <c r="P168" s="220"/>
      <c r="Q168" s="220"/>
      <c r="R168" s="220"/>
      <c r="S168" s="220"/>
      <c r="T168" s="221"/>
      <c r="AT168" s="222" t="s">
        <v>135</v>
      </c>
      <c r="AU168" s="222" t="s">
        <v>84</v>
      </c>
      <c r="AV168" s="14" t="s">
        <v>84</v>
      </c>
      <c r="AW168" s="14" t="s">
        <v>32</v>
      </c>
      <c r="AX168" s="14" t="s">
        <v>74</v>
      </c>
      <c r="AY168" s="222" t="s">
        <v>127</v>
      </c>
    </row>
    <row r="169" spans="1:65" s="13" customFormat="1" ht="11.25">
      <c r="B169" s="201"/>
      <c r="C169" s="202"/>
      <c r="D169" s="203" t="s">
        <v>135</v>
      </c>
      <c r="E169" s="204" t="s">
        <v>1</v>
      </c>
      <c r="F169" s="205" t="s">
        <v>198</v>
      </c>
      <c r="G169" s="202"/>
      <c r="H169" s="204" t="s">
        <v>1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135</v>
      </c>
      <c r="AU169" s="211" t="s">
        <v>84</v>
      </c>
      <c r="AV169" s="13" t="s">
        <v>82</v>
      </c>
      <c r="AW169" s="13" t="s">
        <v>32</v>
      </c>
      <c r="AX169" s="13" t="s">
        <v>74</v>
      </c>
      <c r="AY169" s="211" t="s">
        <v>127</v>
      </c>
    </row>
    <row r="170" spans="1:65" s="13" customFormat="1" ht="11.25">
      <c r="B170" s="201"/>
      <c r="C170" s="202"/>
      <c r="D170" s="203" t="s">
        <v>135</v>
      </c>
      <c r="E170" s="204" t="s">
        <v>1</v>
      </c>
      <c r="F170" s="205" t="s">
        <v>177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135</v>
      </c>
      <c r="AU170" s="211" t="s">
        <v>84</v>
      </c>
      <c r="AV170" s="13" t="s">
        <v>82</v>
      </c>
      <c r="AW170" s="13" t="s">
        <v>32</v>
      </c>
      <c r="AX170" s="13" t="s">
        <v>74</v>
      </c>
      <c r="AY170" s="211" t="s">
        <v>127</v>
      </c>
    </row>
    <row r="171" spans="1:65" s="14" customFormat="1" ht="11.25">
      <c r="B171" s="212"/>
      <c r="C171" s="213"/>
      <c r="D171" s="203" t="s">
        <v>135</v>
      </c>
      <c r="E171" s="214" t="s">
        <v>1</v>
      </c>
      <c r="F171" s="215" t="s">
        <v>199</v>
      </c>
      <c r="G171" s="213"/>
      <c r="H171" s="216">
        <v>83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135</v>
      </c>
      <c r="AU171" s="222" t="s">
        <v>84</v>
      </c>
      <c r="AV171" s="14" t="s">
        <v>84</v>
      </c>
      <c r="AW171" s="14" t="s">
        <v>32</v>
      </c>
      <c r="AX171" s="14" t="s">
        <v>74</v>
      </c>
      <c r="AY171" s="222" t="s">
        <v>127</v>
      </c>
    </row>
    <row r="172" spans="1:65" s="13" customFormat="1" ht="11.25">
      <c r="B172" s="201"/>
      <c r="C172" s="202"/>
      <c r="D172" s="203" t="s">
        <v>135</v>
      </c>
      <c r="E172" s="204" t="s">
        <v>1</v>
      </c>
      <c r="F172" s="205" t="s">
        <v>179</v>
      </c>
      <c r="G172" s="202"/>
      <c r="H172" s="204" t="s">
        <v>1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135</v>
      </c>
      <c r="AU172" s="211" t="s">
        <v>84</v>
      </c>
      <c r="AV172" s="13" t="s">
        <v>82</v>
      </c>
      <c r="AW172" s="13" t="s">
        <v>32</v>
      </c>
      <c r="AX172" s="13" t="s">
        <v>74</v>
      </c>
      <c r="AY172" s="211" t="s">
        <v>127</v>
      </c>
    </row>
    <row r="173" spans="1:65" s="14" customFormat="1" ht="11.25">
      <c r="B173" s="212"/>
      <c r="C173" s="213"/>
      <c r="D173" s="203" t="s">
        <v>135</v>
      </c>
      <c r="E173" s="214" t="s">
        <v>1</v>
      </c>
      <c r="F173" s="215" t="s">
        <v>200</v>
      </c>
      <c r="G173" s="213"/>
      <c r="H173" s="216">
        <v>117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135</v>
      </c>
      <c r="AU173" s="222" t="s">
        <v>84</v>
      </c>
      <c r="AV173" s="14" t="s">
        <v>84</v>
      </c>
      <c r="AW173" s="14" t="s">
        <v>32</v>
      </c>
      <c r="AX173" s="14" t="s">
        <v>74</v>
      </c>
      <c r="AY173" s="222" t="s">
        <v>127</v>
      </c>
    </row>
    <row r="174" spans="1:65" s="15" customFormat="1" ht="11.25">
      <c r="B174" s="223"/>
      <c r="C174" s="224"/>
      <c r="D174" s="203" t="s">
        <v>135</v>
      </c>
      <c r="E174" s="225" t="s">
        <v>1</v>
      </c>
      <c r="F174" s="226" t="s">
        <v>148</v>
      </c>
      <c r="G174" s="224"/>
      <c r="H174" s="227">
        <v>221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AT174" s="233" t="s">
        <v>135</v>
      </c>
      <c r="AU174" s="233" t="s">
        <v>84</v>
      </c>
      <c r="AV174" s="15" t="s">
        <v>133</v>
      </c>
      <c r="AW174" s="15" t="s">
        <v>32</v>
      </c>
      <c r="AX174" s="15" t="s">
        <v>82</v>
      </c>
      <c r="AY174" s="233" t="s">
        <v>127</v>
      </c>
    </row>
    <row r="175" spans="1:65" s="2" customFormat="1" ht="16.5" customHeight="1">
      <c r="A175" s="34"/>
      <c r="B175" s="35"/>
      <c r="C175" s="234" t="s">
        <v>8</v>
      </c>
      <c r="D175" s="234" t="s">
        <v>162</v>
      </c>
      <c r="E175" s="235" t="s">
        <v>201</v>
      </c>
      <c r="F175" s="236" t="s">
        <v>202</v>
      </c>
      <c r="G175" s="237" t="s">
        <v>158</v>
      </c>
      <c r="H175" s="238">
        <v>200</v>
      </c>
      <c r="I175" s="239"/>
      <c r="J175" s="240">
        <f>ROUND(I175*H175,2)</f>
        <v>0</v>
      </c>
      <c r="K175" s="241"/>
      <c r="L175" s="242"/>
      <c r="M175" s="243" t="s">
        <v>1</v>
      </c>
      <c r="N175" s="244" t="s">
        <v>39</v>
      </c>
      <c r="O175" s="71"/>
      <c r="P175" s="197">
        <f>O175*H175</f>
        <v>0</v>
      </c>
      <c r="Q175" s="197">
        <v>3.4000000000000002E-2</v>
      </c>
      <c r="R175" s="197">
        <f>Q175*H175</f>
        <v>6.8000000000000007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165</v>
      </c>
      <c r="AT175" s="199" t="s">
        <v>162</v>
      </c>
      <c r="AU175" s="199" t="s">
        <v>84</v>
      </c>
      <c r="AY175" s="17" t="s">
        <v>127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82</v>
      </c>
      <c r="BK175" s="200">
        <f>ROUND(I175*H175,2)</f>
        <v>0</v>
      </c>
      <c r="BL175" s="17" t="s">
        <v>133</v>
      </c>
      <c r="BM175" s="199" t="s">
        <v>203</v>
      </c>
    </row>
    <row r="176" spans="1:65" s="14" customFormat="1" ht="11.25">
      <c r="B176" s="212"/>
      <c r="C176" s="213"/>
      <c r="D176" s="203" t="s">
        <v>135</v>
      </c>
      <c r="E176" s="214" t="s">
        <v>1</v>
      </c>
      <c r="F176" s="215" t="s">
        <v>204</v>
      </c>
      <c r="G176" s="213"/>
      <c r="H176" s="216">
        <v>200</v>
      </c>
      <c r="I176" s="217"/>
      <c r="J176" s="213"/>
      <c r="K176" s="213"/>
      <c r="L176" s="218"/>
      <c r="M176" s="219"/>
      <c r="N176" s="220"/>
      <c r="O176" s="220"/>
      <c r="P176" s="220"/>
      <c r="Q176" s="220"/>
      <c r="R176" s="220"/>
      <c r="S176" s="220"/>
      <c r="T176" s="221"/>
      <c r="AT176" s="222" t="s">
        <v>135</v>
      </c>
      <c r="AU176" s="222" t="s">
        <v>84</v>
      </c>
      <c r="AV176" s="14" t="s">
        <v>84</v>
      </c>
      <c r="AW176" s="14" t="s">
        <v>32</v>
      </c>
      <c r="AX176" s="14" t="s">
        <v>82</v>
      </c>
      <c r="AY176" s="222" t="s">
        <v>127</v>
      </c>
    </row>
    <row r="177" spans="1:65" s="2" customFormat="1" ht="24.2" customHeight="1">
      <c r="A177" s="34"/>
      <c r="B177" s="35"/>
      <c r="C177" s="234" t="s">
        <v>205</v>
      </c>
      <c r="D177" s="234" t="s">
        <v>162</v>
      </c>
      <c r="E177" s="235" t="s">
        <v>206</v>
      </c>
      <c r="F177" s="236" t="s">
        <v>207</v>
      </c>
      <c r="G177" s="237" t="s">
        <v>158</v>
      </c>
      <c r="H177" s="238">
        <v>21</v>
      </c>
      <c r="I177" s="239"/>
      <c r="J177" s="240">
        <f>ROUND(I177*H177,2)</f>
        <v>0</v>
      </c>
      <c r="K177" s="241"/>
      <c r="L177" s="242"/>
      <c r="M177" s="243" t="s">
        <v>1</v>
      </c>
      <c r="N177" s="244" t="s">
        <v>39</v>
      </c>
      <c r="O177" s="71"/>
      <c r="P177" s="197">
        <f>O177*H177</f>
        <v>0</v>
      </c>
      <c r="Q177" s="197">
        <v>2.1399999999999999E-2</v>
      </c>
      <c r="R177" s="197">
        <f>Q177*H177</f>
        <v>0.44939999999999997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165</v>
      </c>
      <c r="AT177" s="199" t="s">
        <v>162</v>
      </c>
      <c r="AU177" s="199" t="s">
        <v>84</v>
      </c>
      <c r="AY177" s="17" t="s">
        <v>127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82</v>
      </c>
      <c r="BK177" s="200">
        <f>ROUND(I177*H177,2)</f>
        <v>0</v>
      </c>
      <c r="BL177" s="17" t="s">
        <v>133</v>
      </c>
      <c r="BM177" s="199" t="s">
        <v>208</v>
      </c>
    </row>
    <row r="178" spans="1:65" s="12" customFormat="1" ht="22.9" customHeight="1">
      <c r="B178" s="171"/>
      <c r="C178" s="172"/>
      <c r="D178" s="173" t="s">
        <v>73</v>
      </c>
      <c r="E178" s="185" t="s">
        <v>161</v>
      </c>
      <c r="F178" s="185" t="s">
        <v>209</v>
      </c>
      <c r="G178" s="172"/>
      <c r="H178" s="172"/>
      <c r="I178" s="175"/>
      <c r="J178" s="186">
        <f>BK178</f>
        <v>0</v>
      </c>
      <c r="K178" s="172"/>
      <c r="L178" s="177"/>
      <c r="M178" s="178"/>
      <c r="N178" s="179"/>
      <c r="O178" s="179"/>
      <c r="P178" s="180">
        <f>SUM(P179:P187)</f>
        <v>0</v>
      </c>
      <c r="Q178" s="179"/>
      <c r="R178" s="180">
        <f>SUM(R179:R187)</f>
        <v>9.8824849999999991</v>
      </c>
      <c r="S178" s="179"/>
      <c r="T178" s="181">
        <f>SUM(T179:T187)</f>
        <v>0</v>
      </c>
      <c r="AR178" s="182" t="s">
        <v>82</v>
      </c>
      <c r="AT178" s="183" t="s">
        <v>73</v>
      </c>
      <c r="AU178" s="183" t="s">
        <v>82</v>
      </c>
      <c r="AY178" s="182" t="s">
        <v>127</v>
      </c>
      <c r="BK178" s="184">
        <f>SUM(BK179:BK187)</f>
        <v>0</v>
      </c>
    </row>
    <row r="179" spans="1:65" s="2" customFormat="1" ht="33" customHeight="1">
      <c r="A179" s="34"/>
      <c r="B179" s="35"/>
      <c r="C179" s="187" t="s">
        <v>210</v>
      </c>
      <c r="D179" s="187" t="s">
        <v>129</v>
      </c>
      <c r="E179" s="188" t="s">
        <v>211</v>
      </c>
      <c r="F179" s="189" t="s">
        <v>212</v>
      </c>
      <c r="G179" s="190" t="s">
        <v>132</v>
      </c>
      <c r="H179" s="191">
        <v>54.5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39</v>
      </c>
      <c r="O179" s="71"/>
      <c r="P179" s="197">
        <f>O179*H179</f>
        <v>0</v>
      </c>
      <c r="Q179" s="197">
        <v>5.9089999999999997E-2</v>
      </c>
      <c r="R179" s="197">
        <f>Q179*H179</f>
        <v>3.220405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133</v>
      </c>
      <c r="AT179" s="199" t="s">
        <v>129</v>
      </c>
      <c r="AU179" s="199" t="s">
        <v>84</v>
      </c>
      <c r="AY179" s="17" t="s">
        <v>127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82</v>
      </c>
      <c r="BK179" s="200">
        <f>ROUND(I179*H179,2)</f>
        <v>0</v>
      </c>
      <c r="BL179" s="17" t="s">
        <v>133</v>
      </c>
      <c r="BM179" s="199" t="s">
        <v>213</v>
      </c>
    </row>
    <row r="180" spans="1:65" s="2" customFormat="1" ht="24.2" customHeight="1">
      <c r="A180" s="34"/>
      <c r="B180" s="35"/>
      <c r="C180" s="187" t="s">
        <v>214</v>
      </c>
      <c r="D180" s="187" t="s">
        <v>129</v>
      </c>
      <c r="E180" s="188" t="s">
        <v>215</v>
      </c>
      <c r="F180" s="189" t="s">
        <v>216</v>
      </c>
      <c r="G180" s="190" t="s">
        <v>132</v>
      </c>
      <c r="H180" s="191">
        <v>54.5</v>
      </c>
      <c r="I180" s="192"/>
      <c r="J180" s="193">
        <f>ROUND(I180*H180,2)</f>
        <v>0</v>
      </c>
      <c r="K180" s="194"/>
      <c r="L180" s="39"/>
      <c r="M180" s="195" t="s">
        <v>1</v>
      </c>
      <c r="N180" s="196" t="s">
        <v>39</v>
      </c>
      <c r="O180" s="71"/>
      <c r="P180" s="197">
        <f>O180*H180</f>
        <v>0</v>
      </c>
      <c r="Q180" s="197">
        <v>8.9219999999999994E-2</v>
      </c>
      <c r="R180" s="197">
        <f>Q180*H180</f>
        <v>4.8624899999999993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133</v>
      </c>
      <c r="AT180" s="199" t="s">
        <v>129</v>
      </c>
      <c r="AU180" s="199" t="s">
        <v>84</v>
      </c>
      <c r="AY180" s="17" t="s">
        <v>127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7" t="s">
        <v>82</v>
      </c>
      <c r="BK180" s="200">
        <f>ROUND(I180*H180,2)</f>
        <v>0</v>
      </c>
      <c r="BL180" s="17" t="s">
        <v>133</v>
      </c>
      <c r="BM180" s="199" t="s">
        <v>217</v>
      </c>
    </row>
    <row r="181" spans="1:65" s="13" customFormat="1" ht="11.25">
      <c r="B181" s="201"/>
      <c r="C181" s="202"/>
      <c r="D181" s="203" t="s">
        <v>135</v>
      </c>
      <c r="E181" s="204" t="s">
        <v>1</v>
      </c>
      <c r="F181" s="205" t="s">
        <v>136</v>
      </c>
      <c r="G181" s="202"/>
      <c r="H181" s="204" t="s">
        <v>1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135</v>
      </c>
      <c r="AU181" s="211" t="s">
        <v>84</v>
      </c>
      <c r="AV181" s="13" t="s">
        <v>82</v>
      </c>
      <c r="AW181" s="13" t="s">
        <v>32</v>
      </c>
      <c r="AX181" s="13" t="s">
        <v>74</v>
      </c>
      <c r="AY181" s="211" t="s">
        <v>127</v>
      </c>
    </row>
    <row r="182" spans="1:65" s="14" customFormat="1" ht="11.25">
      <c r="B182" s="212"/>
      <c r="C182" s="213"/>
      <c r="D182" s="203" t="s">
        <v>135</v>
      </c>
      <c r="E182" s="214" t="s">
        <v>1</v>
      </c>
      <c r="F182" s="215" t="s">
        <v>137</v>
      </c>
      <c r="G182" s="213"/>
      <c r="H182" s="216">
        <v>54.5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135</v>
      </c>
      <c r="AU182" s="222" t="s">
        <v>84</v>
      </c>
      <c r="AV182" s="14" t="s">
        <v>84</v>
      </c>
      <c r="AW182" s="14" t="s">
        <v>32</v>
      </c>
      <c r="AX182" s="14" t="s">
        <v>82</v>
      </c>
      <c r="AY182" s="222" t="s">
        <v>127</v>
      </c>
    </row>
    <row r="183" spans="1:65" s="2" customFormat="1" ht="24.2" customHeight="1">
      <c r="A183" s="34"/>
      <c r="B183" s="35"/>
      <c r="C183" s="234" t="s">
        <v>218</v>
      </c>
      <c r="D183" s="234" t="s">
        <v>162</v>
      </c>
      <c r="E183" s="235" t="s">
        <v>219</v>
      </c>
      <c r="F183" s="236" t="s">
        <v>220</v>
      </c>
      <c r="G183" s="237" t="s">
        <v>132</v>
      </c>
      <c r="H183" s="238">
        <v>13.625</v>
      </c>
      <c r="I183" s="239"/>
      <c r="J183" s="240">
        <f>ROUND(I183*H183,2)</f>
        <v>0</v>
      </c>
      <c r="K183" s="241"/>
      <c r="L183" s="242"/>
      <c r="M183" s="243" t="s">
        <v>1</v>
      </c>
      <c r="N183" s="244" t="s">
        <v>39</v>
      </c>
      <c r="O183" s="71"/>
      <c r="P183" s="197">
        <f>O183*H183</f>
        <v>0</v>
      </c>
      <c r="Q183" s="197">
        <v>0.13200000000000001</v>
      </c>
      <c r="R183" s="197">
        <f>Q183*H183</f>
        <v>1.7985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165</v>
      </c>
      <c r="AT183" s="199" t="s">
        <v>162</v>
      </c>
      <c r="AU183" s="199" t="s">
        <v>84</v>
      </c>
      <c r="AY183" s="17" t="s">
        <v>127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82</v>
      </c>
      <c r="BK183" s="200">
        <f>ROUND(I183*H183,2)</f>
        <v>0</v>
      </c>
      <c r="BL183" s="17" t="s">
        <v>133</v>
      </c>
      <c r="BM183" s="199" t="s">
        <v>221</v>
      </c>
    </row>
    <row r="184" spans="1:65" s="14" customFormat="1" ht="11.25">
      <c r="B184" s="212"/>
      <c r="C184" s="213"/>
      <c r="D184" s="203" t="s">
        <v>135</v>
      </c>
      <c r="E184" s="213"/>
      <c r="F184" s="215" t="s">
        <v>222</v>
      </c>
      <c r="G184" s="213"/>
      <c r="H184" s="216">
        <v>13.625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135</v>
      </c>
      <c r="AU184" s="222" t="s">
        <v>84</v>
      </c>
      <c r="AV184" s="14" t="s">
        <v>84</v>
      </c>
      <c r="AW184" s="14" t="s">
        <v>4</v>
      </c>
      <c r="AX184" s="14" t="s">
        <v>82</v>
      </c>
      <c r="AY184" s="222" t="s">
        <v>127</v>
      </c>
    </row>
    <row r="185" spans="1:65" s="2" customFormat="1" ht="24.2" customHeight="1">
      <c r="A185" s="34"/>
      <c r="B185" s="35"/>
      <c r="C185" s="187" t="s">
        <v>223</v>
      </c>
      <c r="D185" s="187" t="s">
        <v>129</v>
      </c>
      <c r="E185" s="188" t="s">
        <v>224</v>
      </c>
      <c r="F185" s="189" t="s">
        <v>225</v>
      </c>
      <c r="G185" s="190" t="s">
        <v>175</v>
      </c>
      <c r="H185" s="191">
        <v>109</v>
      </c>
      <c r="I185" s="192"/>
      <c r="J185" s="193">
        <f>ROUND(I185*H185,2)</f>
        <v>0</v>
      </c>
      <c r="K185" s="194"/>
      <c r="L185" s="39"/>
      <c r="M185" s="195" t="s">
        <v>1</v>
      </c>
      <c r="N185" s="196" t="s">
        <v>39</v>
      </c>
      <c r="O185" s="71"/>
      <c r="P185" s="197">
        <f>O185*H185</f>
        <v>0</v>
      </c>
      <c r="Q185" s="197">
        <v>1.0000000000000001E-5</v>
      </c>
      <c r="R185" s="197">
        <f>Q185*H185</f>
        <v>1.09E-3</v>
      </c>
      <c r="S185" s="197">
        <v>0</v>
      </c>
      <c r="T185" s="19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9" t="s">
        <v>133</v>
      </c>
      <c r="AT185" s="199" t="s">
        <v>129</v>
      </c>
      <c r="AU185" s="199" t="s">
        <v>84</v>
      </c>
      <c r="AY185" s="17" t="s">
        <v>127</v>
      </c>
      <c r="BE185" s="200">
        <f>IF(N185="základní",J185,0)</f>
        <v>0</v>
      </c>
      <c r="BF185" s="200">
        <f>IF(N185="snížená",J185,0)</f>
        <v>0</v>
      </c>
      <c r="BG185" s="200">
        <f>IF(N185="zákl. přenesená",J185,0)</f>
        <v>0</v>
      </c>
      <c r="BH185" s="200">
        <f>IF(N185="sníž. přenesená",J185,0)</f>
        <v>0</v>
      </c>
      <c r="BI185" s="200">
        <f>IF(N185="nulová",J185,0)</f>
        <v>0</v>
      </c>
      <c r="BJ185" s="17" t="s">
        <v>82</v>
      </c>
      <c r="BK185" s="200">
        <f>ROUND(I185*H185,2)</f>
        <v>0</v>
      </c>
      <c r="BL185" s="17" t="s">
        <v>133</v>
      </c>
      <c r="BM185" s="199" t="s">
        <v>226</v>
      </c>
    </row>
    <row r="186" spans="1:65" s="13" customFormat="1" ht="11.25">
      <c r="B186" s="201"/>
      <c r="C186" s="202"/>
      <c r="D186" s="203" t="s">
        <v>135</v>
      </c>
      <c r="E186" s="204" t="s">
        <v>1</v>
      </c>
      <c r="F186" s="205" t="s">
        <v>227</v>
      </c>
      <c r="G186" s="202"/>
      <c r="H186" s="204" t="s">
        <v>1</v>
      </c>
      <c r="I186" s="206"/>
      <c r="J186" s="202"/>
      <c r="K186" s="202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135</v>
      </c>
      <c r="AU186" s="211" t="s">
        <v>84</v>
      </c>
      <c r="AV186" s="13" t="s">
        <v>82</v>
      </c>
      <c r="AW186" s="13" t="s">
        <v>32</v>
      </c>
      <c r="AX186" s="13" t="s">
        <v>74</v>
      </c>
      <c r="AY186" s="211" t="s">
        <v>127</v>
      </c>
    </row>
    <row r="187" spans="1:65" s="14" customFormat="1" ht="11.25">
      <c r="B187" s="212"/>
      <c r="C187" s="213"/>
      <c r="D187" s="203" t="s">
        <v>135</v>
      </c>
      <c r="E187" s="214" t="s">
        <v>1</v>
      </c>
      <c r="F187" s="215" t="s">
        <v>228</v>
      </c>
      <c r="G187" s="213"/>
      <c r="H187" s="216">
        <v>109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135</v>
      </c>
      <c r="AU187" s="222" t="s">
        <v>84</v>
      </c>
      <c r="AV187" s="14" t="s">
        <v>84</v>
      </c>
      <c r="AW187" s="14" t="s">
        <v>32</v>
      </c>
      <c r="AX187" s="14" t="s">
        <v>82</v>
      </c>
      <c r="AY187" s="222" t="s">
        <v>127</v>
      </c>
    </row>
    <row r="188" spans="1:65" s="12" customFormat="1" ht="22.9" customHeight="1">
      <c r="B188" s="171"/>
      <c r="C188" s="172"/>
      <c r="D188" s="173" t="s">
        <v>73</v>
      </c>
      <c r="E188" s="185" t="s">
        <v>167</v>
      </c>
      <c r="F188" s="185" t="s">
        <v>229</v>
      </c>
      <c r="G188" s="172"/>
      <c r="H188" s="172"/>
      <c r="I188" s="175"/>
      <c r="J188" s="186">
        <f>BK188</f>
        <v>0</v>
      </c>
      <c r="K188" s="172"/>
      <c r="L188" s="177"/>
      <c r="M188" s="178"/>
      <c r="N188" s="179"/>
      <c r="O188" s="179"/>
      <c r="P188" s="180">
        <f>SUM(P189:P210)</f>
        <v>0</v>
      </c>
      <c r="Q188" s="179"/>
      <c r="R188" s="180">
        <f>SUM(R189:R210)</f>
        <v>5.4459374999999994</v>
      </c>
      <c r="S188" s="179"/>
      <c r="T188" s="181">
        <f>SUM(T189:T210)</f>
        <v>0</v>
      </c>
      <c r="AR188" s="182" t="s">
        <v>82</v>
      </c>
      <c r="AT188" s="183" t="s">
        <v>73</v>
      </c>
      <c r="AU188" s="183" t="s">
        <v>82</v>
      </c>
      <c r="AY188" s="182" t="s">
        <v>127</v>
      </c>
      <c r="BK188" s="184">
        <f>SUM(BK189:BK210)</f>
        <v>0</v>
      </c>
    </row>
    <row r="189" spans="1:65" s="2" customFormat="1" ht="24.2" customHeight="1">
      <c r="A189" s="34"/>
      <c r="B189" s="35"/>
      <c r="C189" s="187" t="s">
        <v>230</v>
      </c>
      <c r="D189" s="187" t="s">
        <v>129</v>
      </c>
      <c r="E189" s="188" t="s">
        <v>231</v>
      </c>
      <c r="F189" s="189" t="s">
        <v>232</v>
      </c>
      <c r="G189" s="190" t="s">
        <v>132</v>
      </c>
      <c r="H189" s="191">
        <v>103.12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39</v>
      </c>
      <c r="O189" s="71"/>
      <c r="P189" s="197">
        <f>O189*H189</f>
        <v>0</v>
      </c>
      <c r="Q189" s="197">
        <v>2.7000000000000001E-3</v>
      </c>
      <c r="R189" s="197">
        <f>Q189*H189</f>
        <v>0.278424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133</v>
      </c>
      <c r="AT189" s="199" t="s">
        <v>129</v>
      </c>
      <c r="AU189" s="199" t="s">
        <v>84</v>
      </c>
      <c r="AY189" s="17" t="s">
        <v>127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82</v>
      </c>
      <c r="BK189" s="200">
        <f>ROUND(I189*H189,2)</f>
        <v>0</v>
      </c>
      <c r="BL189" s="17" t="s">
        <v>133</v>
      </c>
      <c r="BM189" s="199" t="s">
        <v>233</v>
      </c>
    </row>
    <row r="190" spans="1:65" s="13" customFormat="1" ht="11.25">
      <c r="B190" s="201"/>
      <c r="C190" s="202"/>
      <c r="D190" s="203" t="s">
        <v>135</v>
      </c>
      <c r="E190" s="204" t="s">
        <v>1</v>
      </c>
      <c r="F190" s="205" t="s">
        <v>144</v>
      </c>
      <c r="G190" s="202"/>
      <c r="H190" s="204" t="s">
        <v>1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135</v>
      </c>
      <c r="AU190" s="211" t="s">
        <v>84</v>
      </c>
      <c r="AV190" s="13" t="s">
        <v>82</v>
      </c>
      <c r="AW190" s="13" t="s">
        <v>32</v>
      </c>
      <c r="AX190" s="13" t="s">
        <v>74</v>
      </c>
      <c r="AY190" s="211" t="s">
        <v>127</v>
      </c>
    </row>
    <row r="191" spans="1:65" s="14" customFormat="1" ht="11.25">
      <c r="B191" s="212"/>
      <c r="C191" s="213"/>
      <c r="D191" s="203" t="s">
        <v>135</v>
      </c>
      <c r="E191" s="214" t="s">
        <v>1</v>
      </c>
      <c r="F191" s="215" t="s">
        <v>234</v>
      </c>
      <c r="G191" s="213"/>
      <c r="H191" s="216">
        <v>33.04</v>
      </c>
      <c r="I191" s="217"/>
      <c r="J191" s="213"/>
      <c r="K191" s="213"/>
      <c r="L191" s="218"/>
      <c r="M191" s="219"/>
      <c r="N191" s="220"/>
      <c r="O191" s="220"/>
      <c r="P191" s="220"/>
      <c r="Q191" s="220"/>
      <c r="R191" s="220"/>
      <c r="S191" s="220"/>
      <c r="T191" s="221"/>
      <c r="AT191" s="222" t="s">
        <v>135</v>
      </c>
      <c r="AU191" s="222" t="s">
        <v>84</v>
      </c>
      <c r="AV191" s="14" t="s">
        <v>84</v>
      </c>
      <c r="AW191" s="14" t="s">
        <v>32</v>
      </c>
      <c r="AX191" s="14" t="s">
        <v>74</v>
      </c>
      <c r="AY191" s="222" t="s">
        <v>127</v>
      </c>
    </row>
    <row r="192" spans="1:65" s="13" customFormat="1" ht="11.25">
      <c r="B192" s="201"/>
      <c r="C192" s="202"/>
      <c r="D192" s="203" t="s">
        <v>135</v>
      </c>
      <c r="E192" s="204" t="s">
        <v>1</v>
      </c>
      <c r="F192" s="205" t="s">
        <v>146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135</v>
      </c>
      <c r="AU192" s="211" t="s">
        <v>84</v>
      </c>
      <c r="AV192" s="13" t="s">
        <v>82</v>
      </c>
      <c r="AW192" s="13" t="s">
        <v>32</v>
      </c>
      <c r="AX192" s="13" t="s">
        <v>74</v>
      </c>
      <c r="AY192" s="211" t="s">
        <v>127</v>
      </c>
    </row>
    <row r="193" spans="1:65" s="14" customFormat="1" ht="11.25">
      <c r="B193" s="212"/>
      <c r="C193" s="213"/>
      <c r="D193" s="203" t="s">
        <v>135</v>
      </c>
      <c r="E193" s="214" t="s">
        <v>1</v>
      </c>
      <c r="F193" s="215" t="s">
        <v>235</v>
      </c>
      <c r="G193" s="213"/>
      <c r="H193" s="216">
        <v>70.08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135</v>
      </c>
      <c r="AU193" s="222" t="s">
        <v>84</v>
      </c>
      <c r="AV193" s="14" t="s">
        <v>84</v>
      </c>
      <c r="AW193" s="14" t="s">
        <v>32</v>
      </c>
      <c r="AX193" s="14" t="s">
        <v>74</v>
      </c>
      <c r="AY193" s="222" t="s">
        <v>127</v>
      </c>
    </row>
    <row r="194" spans="1:65" s="15" customFormat="1" ht="11.25">
      <c r="B194" s="223"/>
      <c r="C194" s="224"/>
      <c r="D194" s="203" t="s">
        <v>135</v>
      </c>
      <c r="E194" s="225" t="s">
        <v>1</v>
      </c>
      <c r="F194" s="226" t="s">
        <v>148</v>
      </c>
      <c r="G194" s="224"/>
      <c r="H194" s="227">
        <v>103.12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135</v>
      </c>
      <c r="AU194" s="233" t="s">
        <v>84</v>
      </c>
      <c r="AV194" s="15" t="s">
        <v>133</v>
      </c>
      <c r="AW194" s="15" t="s">
        <v>32</v>
      </c>
      <c r="AX194" s="15" t="s">
        <v>82</v>
      </c>
      <c r="AY194" s="233" t="s">
        <v>127</v>
      </c>
    </row>
    <row r="195" spans="1:65" s="2" customFormat="1" ht="24.2" customHeight="1">
      <c r="A195" s="34"/>
      <c r="B195" s="35"/>
      <c r="C195" s="187" t="s">
        <v>236</v>
      </c>
      <c r="D195" s="187" t="s">
        <v>129</v>
      </c>
      <c r="E195" s="188" t="s">
        <v>237</v>
      </c>
      <c r="F195" s="189" t="s">
        <v>238</v>
      </c>
      <c r="G195" s="190" t="s">
        <v>132</v>
      </c>
      <c r="H195" s="191">
        <v>44.94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39</v>
      </c>
      <c r="O195" s="71"/>
      <c r="P195" s="197">
        <f>O195*H195</f>
        <v>0</v>
      </c>
      <c r="Q195" s="197">
        <v>2.7000000000000001E-3</v>
      </c>
      <c r="R195" s="197">
        <f>Q195*H195</f>
        <v>0.121338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133</v>
      </c>
      <c r="AT195" s="199" t="s">
        <v>129</v>
      </c>
      <c r="AU195" s="199" t="s">
        <v>84</v>
      </c>
      <c r="AY195" s="17" t="s">
        <v>127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82</v>
      </c>
      <c r="BK195" s="200">
        <f>ROUND(I195*H195,2)</f>
        <v>0</v>
      </c>
      <c r="BL195" s="17" t="s">
        <v>133</v>
      </c>
      <c r="BM195" s="199" t="s">
        <v>239</v>
      </c>
    </row>
    <row r="196" spans="1:65" s="13" customFormat="1" ht="11.25">
      <c r="B196" s="201"/>
      <c r="C196" s="202"/>
      <c r="D196" s="203" t="s">
        <v>135</v>
      </c>
      <c r="E196" s="204" t="s">
        <v>1</v>
      </c>
      <c r="F196" s="205" t="s">
        <v>152</v>
      </c>
      <c r="G196" s="202"/>
      <c r="H196" s="204" t="s">
        <v>1</v>
      </c>
      <c r="I196" s="206"/>
      <c r="J196" s="202"/>
      <c r="K196" s="202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135</v>
      </c>
      <c r="AU196" s="211" t="s">
        <v>84</v>
      </c>
      <c r="AV196" s="13" t="s">
        <v>82</v>
      </c>
      <c r="AW196" s="13" t="s">
        <v>32</v>
      </c>
      <c r="AX196" s="13" t="s">
        <v>74</v>
      </c>
      <c r="AY196" s="211" t="s">
        <v>127</v>
      </c>
    </row>
    <row r="197" spans="1:65" s="14" customFormat="1" ht="11.25">
      <c r="B197" s="212"/>
      <c r="C197" s="213"/>
      <c r="D197" s="203" t="s">
        <v>135</v>
      </c>
      <c r="E197" s="214" t="s">
        <v>1</v>
      </c>
      <c r="F197" s="215" t="s">
        <v>240</v>
      </c>
      <c r="G197" s="213"/>
      <c r="H197" s="216">
        <v>16.8</v>
      </c>
      <c r="I197" s="217"/>
      <c r="J197" s="213"/>
      <c r="K197" s="213"/>
      <c r="L197" s="218"/>
      <c r="M197" s="219"/>
      <c r="N197" s="220"/>
      <c r="O197" s="220"/>
      <c r="P197" s="220"/>
      <c r="Q197" s="220"/>
      <c r="R197" s="220"/>
      <c r="S197" s="220"/>
      <c r="T197" s="221"/>
      <c r="AT197" s="222" t="s">
        <v>135</v>
      </c>
      <c r="AU197" s="222" t="s">
        <v>84</v>
      </c>
      <c r="AV197" s="14" t="s">
        <v>84</v>
      </c>
      <c r="AW197" s="14" t="s">
        <v>32</v>
      </c>
      <c r="AX197" s="14" t="s">
        <v>74</v>
      </c>
      <c r="AY197" s="222" t="s">
        <v>127</v>
      </c>
    </row>
    <row r="198" spans="1:65" s="14" customFormat="1" ht="11.25">
      <c r="B198" s="212"/>
      <c r="C198" s="213"/>
      <c r="D198" s="203" t="s">
        <v>135</v>
      </c>
      <c r="E198" s="214" t="s">
        <v>1</v>
      </c>
      <c r="F198" s="215" t="s">
        <v>241</v>
      </c>
      <c r="G198" s="213"/>
      <c r="H198" s="216">
        <v>5.04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135</v>
      </c>
      <c r="AU198" s="222" t="s">
        <v>84</v>
      </c>
      <c r="AV198" s="14" t="s">
        <v>84</v>
      </c>
      <c r="AW198" s="14" t="s">
        <v>32</v>
      </c>
      <c r="AX198" s="14" t="s">
        <v>74</v>
      </c>
      <c r="AY198" s="222" t="s">
        <v>127</v>
      </c>
    </row>
    <row r="199" spans="1:65" s="14" customFormat="1" ht="11.25">
      <c r="B199" s="212"/>
      <c r="C199" s="213"/>
      <c r="D199" s="203" t="s">
        <v>135</v>
      </c>
      <c r="E199" s="214" t="s">
        <v>1</v>
      </c>
      <c r="F199" s="215" t="s">
        <v>242</v>
      </c>
      <c r="G199" s="213"/>
      <c r="H199" s="216">
        <v>23.1</v>
      </c>
      <c r="I199" s="217"/>
      <c r="J199" s="213"/>
      <c r="K199" s="213"/>
      <c r="L199" s="218"/>
      <c r="M199" s="219"/>
      <c r="N199" s="220"/>
      <c r="O199" s="220"/>
      <c r="P199" s="220"/>
      <c r="Q199" s="220"/>
      <c r="R199" s="220"/>
      <c r="S199" s="220"/>
      <c r="T199" s="221"/>
      <c r="AT199" s="222" t="s">
        <v>135</v>
      </c>
      <c r="AU199" s="222" t="s">
        <v>84</v>
      </c>
      <c r="AV199" s="14" t="s">
        <v>84</v>
      </c>
      <c r="AW199" s="14" t="s">
        <v>32</v>
      </c>
      <c r="AX199" s="14" t="s">
        <v>74</v>
      </c>
      <c r="AY199" s="222" t="s">
        <v>127</v>
      </c>
    </row>
    <row r="200" spans="1:65" s="15" customFormat="1" ht="11.25">
      <c r="B200" s="223"/>
      <c r="C200" s="224"/>
      <c r="D200" s="203" t="s">
        <v>135</v>
      </c>
      <c r="E200" s="225" t="s">
        <v>1</v>
      </c>
      <c r="F200" s="226" t="s">
        <v>148</v>
      </c>
      <c r="G200" s="224"/>
      <c r="H200" s="227">
        <v>44.94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AT200" s="233" t="s">
        <v>135</v>
      </c>
      <c r="AU200" s="233" t="s">
        <v>84</v>
      </c>
      <c r="AV200" s="15" t="s">
        <v>133</v>
      </c>
      <c r="AW200" s="15" t="s">
        <v>32</v>
      </c>
      <c r="AX200" s="15" t="s">
        <v>82</v>
      </c>
      <c r="AY200" s="233" t="s">
        <v>127</v>
      </c>
    </row>
    <row r="201" spans="1:65" s="2" customFormat="1" ht="24.2" customHeight="1">
      <c r="A201" s="34"/>
      <c r="B201" s="35"/>
      <c r="C201" s="187" t="s">
        <v>243</v>
      </c>
      <c r="D201" s="187" t="s">
        <v>129</v>
      </c>
      <c r="E201" s="188" t="s">
        <v>244</v>
      </c>
      <c r="F201" s="189" t="s">
        <v>245</v>
      </c>
      <c r="G201" s="190" t="s">
        <v>132</v>
      </c>
      <c r="H201" s="191">
        <v>44.865000000000002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39</v>
      </c>
      <c r="O201" s="71"/>
      <c r="P201" s="197">
        <f>O201*H201</f>
        <v>0</v>
      </c>
      <c r="Q201" s="197">
        <v>0.11169999999999999</v>
      </c>
      <c r="R201" s="197">
        <f>Q201*H201</f>
        <v>5.0114204999999998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133</v>
      </c>
      <c r="AT201" s="199" t="s">
        <v>129</v>
      </c>
      <c r="AU201" s="199" t="s">
        <v>84</v>
      </c>
      <c r="AY201" s="17" t="s">
        <v>127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82</v>
      </c>
      <c r="BK201" s="200">
        <f>ROUND(I201*H201,2)</f>
        <v>0</v>
      </c>
      <c r="BL201" s="17" t="s">
        <v>133</v>
      </c>
      <c r="BM201" s="199" t="s">
        <v>246</v>
      </c>
    </row>
    <row r="202" spans="1:65" s="13" customFormat="1" ht="11.25">
      <c r="B202" s="201"/>
      <c r="C202" s="202"/>
      <c r="D202" s="203" t="s">
        <v>135</v>
      </c>
      <c r="E202" s="204" t="s">
        <v>1</v>
      </c>
      <c r="F202" s="205" t="s">
        <v>247</v>
      </c>
      <c r="G202" s="202"/>
      <c r="H202" s="204" t="s">
        <v>1</v>
      </c>
      <c r="I202" s="206"/>
      <c r="J202" s="202"/>
      <c r="K202" s="202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135</v>
      </c>
      <c r="AU202" s="211" t="s">
        <v>84</v>
      </c>
      <c r="AV202" s="13" t="s">
        <v>82</v>
      </c>
      <c r="AW202" s="13" t="s">
        <v>32</v>
      </c>
      <c r="AX202" s="13" t="s">
        <v>74</v>
      </c>
      <c r="AY202" s="211" t="s">
        <v>127</v>
      </c>
    </row>
    <row r="203" spans="1:65" s="13" customFormat="1" ht="11.25">
      <c r="B203" s="201"/>
      <c r="C203" s="202"/>
      <c r="D203" s="203" t="s">
        <v>135</v>
      </c>
      <c r="E203" s="204" t="s">
        <v>1</v>
      </c>
      <c r="F203" s="205" t="s">
        <v>144</v>
      </c>
      <c r="G203" s="202"/>
      <c r="H203" s="204" t="s">
        <v>1</v>
      </c>
      <c r="I203" s="206"/>
      <c r="J203" s="202"/>
      <c r="K203" s="202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135</v>
      </c>
      <c r="AU203" s="211" t="s">
        <v>84</v>
      </c>
      <c r="AV203" s="13" t="s">
        <v>82</v>
      </c>
      <c r="AW203" s="13" t="s">
        <v>32</v>
      </c>
      <c r="AX203" s="13" t="s">
        <v>74</v>
      </c>
      <c r="AY203" s="211" t="s">
        <v>127</v>
      </c>
    </row>
    <row r="204" spans="1:65" s="14" customFormat="1" ht="11.25">
      <c r="B204" s="212"/>
      <c r="C204" s="213"/>
      <c r="D204" s="203" t="s">
        <v>135</v>
      </c>
      <c r="E204" s="214" t="s">
        <v>1</v>
      </c>
      <c r="F204" s="215" t="s">
        <v>248</v>
      </c>
      <c r="G204" s="213"/>
      <c r="H204" s="216">
        <v>18.585000000000001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135</v>
      </c>
      <c r="AU204" s="222" t="s">
        <v>84</v>
      </c>
      <c r="AV204" s="14" t="s">
        <v>84</v>
      </c>
      <c r="AW204" s="14" t="s">
        <v>32</v>
      </c>
      <c r="AX204" s="14" t="s">
        <v>74</v>
      </c>
      <c r="AY204" s="222" t="s">
        <v>127</v>
      </c>
    </row>
    <row r="205" spans="1:65" s="13" customFormat="1" ht="11.25">
      <c r="B205" s="201"/>
      <c r="C205" s="202"/>
      <c r="D205" s="203" t="s">
        <v>135</v>
      </c>
      <c r="E205" s="204" t="s">
        <v>1</v>
      </c>
      <c r="F205" s="205" t="s">
        <v>146</v>
      </c>
      <c r="G205" s="202"/>
      <c r="H205" s="204" t="s">
        <v>1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135</v>
      </c>
      <c r="AU205" s="211" t="s">
        <v>84</v>
      </c>
      <c r="AV205" s="13" t="s">
        <v>82</v>
      </c>
      <c r="AW205" s="13" t="s">
        <v>32</v>
      </c>
      <c r="AX205" s="13" t="s">
        <v>74</v>
      </c>
      <c r="AY205" s="211" t="s">
        <v>127</v>
      </c>
    </row>
    <row r="206" spans="1:65" s="14" customFormat="1" ht="11.25">
      <c r="B206" s="212"/>
      <c r="C206" s="213"/>
      <c r="D206" s="203" t="s">
        <v>135</v>
      </c>
      <c r="E206" s="214" t="s">
        <v>1</v>
      </c>
      <c r="F206" s="215" t="s">
        <v>249</v>
      </c>
      <c r="G206" s="213"/>
      <c r="H206" s="216">
        <v>26.28</v>
      </c>
      <c r="I206" s="217"/>
      <c r="J206" s="213"/>
      <c r="K206" s="213"/>
      <c r="L206" s="218"/>
      <c r="M206" s="219"/>
      <c r="N206" s="220"/>
      <c r="O206" s="220"/>
      <c r="P206" s="220"/>
      <c r="Q206" s="220"/>
      <c r="R206" s="220"/>
      <c r="S206" s="220"/>
      <c r="T206" s="221"/>
      <c r="AT206" s="222" t="s">
        <v>135</v>
      </c>
      <c r="AU206" s="222" t="s">
        <v>84</v>
      </c>
      <c r="AV206" s="14" t="s">
        <v>84</v>
      </c>
      <c r="AW206" s="14" t="s">
        <v>32</v>
      </c>
      <c r="AX206" s="14" t="s">
        <v>74</v>
      </c>
      <c r="AY206" s="222" t="s">
        <v>127</v>
      </c>
    </row>
    <row r="207" spans="1:65" s="15" customFormat="1" ht="11.25">
      <c r="B207" s="223"/>
      <c r="C207" s="224"/>
      <c r="D207" s="203" t="s">
        <v>135</v>
      </c>
      <c r="E207" s="225" t="s">
        <v>1</v>
      </c>
      <c r="F207" s="226" t="s">
        <v>148</v>
      </c>
      <c r="G207" s="224"/>
      <c r="H207" s="227">
        <v>44.865000000000002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AT207" s="233" t="s">
        <v>135</v>
      </c>
      <c r="AU207" s="233" t="s">
        <v>84</v>
      </c>
      <c r="AV207" s="15" t="s">
        <v>133</v>
      </c>
      <c r="AW207" s="15" t="s">
        <v>32</v>
      </c>
      <c r="AX207" s="15" t="s">
        <v>82</v>
      </c>
      <c r="AY207" s="233" t="s">
        <v>127</v>
      </c>
    </row>
    <row r="208" spans="1:65" s="2" customFormat="1" ht="24.2" customHeight="1">
      <c r="A208" s="34"/>
      <c r="B208" s="35"/>
      <c r="C208" s="187" t="s">
        <v>7</v>
      </c>
      <c r="D208" s="187" t="s">
        <v>129</v>
      </c>
      <c r="E208" s="188" t="s">
        <v>250</v>
      </c>
      <c r="F208" s="189" t="s">
        <v>251</v>
      </c>
      <c r="G208" s="190" t="s">
        <v>175</v>
      </c>
      <c r="H208" s="191">
        <v>165.5</v>
      </c>
      <c r="I208" s="192"/>
      <c r="J208" s="193">
        <f>ROUND(I208*H208,2)</f>
        <v>0</v>
      </c>
      <c r="K208" s="194"/>
      <c r="L208" s="39"/>
      <c r="M208" s="195" t="s">
        <v>1</v>
      </c>
      <c r="N208" s="196" t="s">
        <v>39</v>
      </c>
      <c r="O208" s="71"/>
      <c r="P208" s="197">
        <f>O208*H208</f>
        <v>0</v>
      </c>
      <c r="Q208" s="197">
        <v>2.1000000000000001E-4</v>
      </c>
      <c r="R208" s="197">
        <f>Q208*H208</f>
        <v>3.4755000000000001E-2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133</v>
      </c>
      <c r="AT208" s="199" t="s">
        <v>129</v>
      </c>
      <c r="AU208" s="199" t="s">
        <v>84</v>
      </c>
      <c r="AY208" s="17" t="s">
        <v>127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82</v>
      </c>
      <c r="BK208" s="200">
        <f>ROUND(I208*H208,2)</f>
        <v>0</v>
      </c>
      <c r="BL208" s="17" t="s">
        <v>133</v>
      </c>
      <c r="BM208" s="199" t="s">
        <v>252</v>
      </c>
    </row>
    <row r="209" spans="1:65" s="13" customFormat="1" ht="11.25">
      <c r="B209" s="201"/>
      <c r="C209" s="202"/>
      <c r="D209" s="203" t="s">
        <v>135</v>
      </c>
      <c r="E209" s="204" t="s">
        <v>1</v>
      </c>
      <c r="F209" s="205" t="s">
        <v>253</v>
      </c>
      <c r="G209" s="202"/>
      <c r="H209" s="204" t="s">
        <v>1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135</v>
      </c>
      <c r="AU209" s="211" t="s">
        <v>84</v>
      </c>
      <c r="AV209" s="13" t="s">
        <v>82</v>
      </c>
      <c r="AW209" s="13" t="s">
        <v>32</v>
      </c>
      <c r="AX209" s="13" t="s">
        <v>74</v>
      </c>
      <c r="AY209" s="211" t="s">
        <v>127</v>
      </c>
    </row>
    <row r="210" spans="1:65" s="14" customFormat="1" ht="11.25">
      <c r="B210" s="212"/>
      <c r="C210" s="213"/>
      <c r="D210" s="203" t="s">
        <v>135</v>
      </c>
      <c r="E210" s="214" t="s">
        <v>1</v>
      </c>
      <c r="F210" s="215" t="s">
        <v>254</v>
      </c>
      <c r="G210" s="213"/>
      <c r="H210" s="216">
        <v>165.5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135</v>
      </c>
      <c r="AU210" s="222" t="s">
        <v>84</v>
      </c>
      <c r="AV210" s="14" t="s">
        <v>84</v>
      </c>
      <c r="AW210" s="14" t="s">
        <v>32</v>
      </c>
      <c r="AX210" s="14" t="s">
        <v>82</v>
      </c>
      <c r="AY210" s="222" t="s">
        <v>127</v>
      </c>
    </row>
    <row r="211" spans="1:65" s="12" customFormat="1" ht="22.9" customHeight="1">
      <c r="B211" s="171"/>
      <c r="C211" s="172"/>
      <c r="D211" s="173" t="s">
        <v>73</v>
      </c>
      <c r="E211" s="185" t="s">
        <v>184</v>
      </c>
      <c r="F211" s="185" t="s">
        <v>255</v>
      </c>
      <c r="G211" s="172"/>
      <c r="H211" s="172"/>
      <c r="I211" s="175"/>
      <c r="J211" s="186">
        <f>BK211</f>
        <v>0</v>
      </c>
      <c r="K211" s="172"/>
      <c r="L211" s="177"/>
      <c r="M211" s="178"/>
      <c r="N211" s="179"/>
      <c r="O211" s="179"/>
      <c r="P211" s="180">
        <f>SUM(P212:P235)</f>
        <v>0</v>
      </c>
      <c r="Q211" s="179"/>
      <c r="R211" s="180">
        <f>SUM(R212:R235)</f>
        <v>0</v>
      </c>
      <c r="S211" s="179"/>
      <c r="T211" s="181">
        <f>SUM(T212:T235)</f>
        <v>55.391599999999997</v>
      </c>
      <c r="AR211" s="182" t="s">
        <v>82</v>
      </c>
      <c r="AT211" s="183" t="s">
        <v>73</v>
      </c>
      <c r="AU211" s="183" t="s">
        <v>82</v>
      </c>
      <c r="AY211" s="182" t="s">
        <v>127</v>
      </c>
      <c r="BK211" s="184">
        <f>SUM(BK212:BK235)</f>
        <v>0</v>
      </c>
    </row>
    <row r="212" spans="1:65" s="2" customFormat="1" ht="33" customHeight="1">
      <c r="A212" s="34"/>
      <c r="B212" s="35"/>
      <c r="C212" s="187" t="s">
        <v>256</v>
      </c>
      <c r="D212" s="187" t="s">
        <v>129</v>
      </c>
      <c r="E212" s="188" t="s">
        <v>257</v>
      </c>
      <c r="F212" s="189" t="s">
        <v>258</v>
      </c>
      <c r="G212" s="190" t="s">
        <v>132</v>
      </c>
      <c r="H212" s="191">
        <v>21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39</v>
      </c>
      <c r="O212" s="71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133</v>
      </c>
      <c r="AT212" s="199" t="s">
        <v>129</v>
      </c>
      <c r="AU212" s="199" t="s">
        <v>84</v>
      </c>
      <c r="AY212" s="17" t="s">
        <v>127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82</v>
      </c>
      <c r="BK212" s="200">
        <f>ROUND(I212*H212,2)</f>
        <v>0</v>
      </c>
      <c r="BL212" s="17" t="s">
        <v>133</v>
      </c>
      <c r="BM212" s="199" t="s">
        <v>259</v>
      </c>
    </row>
    <row r="213" spans="1:65" s="13" customFormat="1" ht="11.25">
      <c r="B213" s="201"/>
      <c r="C213" s="202"/>
      <c r="D213" s="203" t="s">
        <v>135</v>
      </c>
      <c r="E213" s="204" t="s">
        <v>1</v>
      </c>
      <c r="F213" s="205" t="s">
        <v>260</v>
      </c>
      <c r="G213" s="202"/>
      <c r="H213" s="204" t="s">
        <v>1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135</v>
      </c>
      <c r="AU213" s="211" t="s">
        <v>84</v>
      </c>
      <c r="AV213" s="13" t="s">
        <v>82</v>
      </c>
      <c r="AW213" s="13" t="s">
        <v>32</v>
      </c>
      <c r="AX213" s="13" t="s">
        <v>74</v>
      </c>
      <c r="AY213" s="211" t="s">
        <v>127</v>
      </c>
    </row>
    <row r="214" spans="1:65" s="14" customFormat="1" ht="11.25">
      <c r="B214" s="212"/>
      <c r="C214" s="213"/>
      <c r="D214" s="203" t="s">
        <v>135</v>
      </c>
      <c r="E214" s="214" t="s">
        <v>1</v>
      </c>
      <c r="F214" s="215" t="s">
        <v>197</v>
      </c>
      <c r="G214" s="213"/>
      <c r="H214" s="216">
        <v>21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135</v>
      </c>
      <c r="AU214" s="222" t="s">
        <v>84</v>
      </c>
      <c r="AV214" s="14" t="s">
        <v>84</v>
      </c>
      <c r="AW214" s="14" t="s">
        <v>32</v>
      </c>
      <c r="AX214" s="14" t="s">
        <v>82</v>
      </c>
      <c r="AY214" s="222" t="s">
        <v>127</v>
      </c>
    </row>
    <row r="215" spans="1:65" s="2" customFormat="1" ht="24.2" customHeight="1">
      <c r="A215" s="34"/>
      <c r="B215" s="35"/>
      <c r="C215" s="187" t="s">
        <v>261</v>
      </c>
      <c r="D215" s="187" t="s">
        <v>129</v>
      </c>
      <c r="E215" s="188" t="s">
        <v>262</v>
      </c>
      <c r="F215" s="189" t="s">
        <v>263</v>
      </c>
      <c r="G215" s="190" t="s">
        <v>142</v>
      </c>
      <c r="H215" s="191">
        <v>27.36</v>
      </c>
      <c r="I215" s="192"/>
      <c r="J215" s="193">
        <f>ROUND(I215*H215,2)</f>
        <v>0</v>
      </c>
      <c r="K215" s="194"/>
      <c r="L215" s="39"/>
      <c r="M215" s="195" t="s">
        <v>1</v>
      </c>
      <c r="N215" s="196" t="s">
        <v>39</v>
      </c>
      <c r="O215" s="71"/>
      <c r="P215" s="197">
        <f>O215*H215</f>
        <v>0</v>
      </c>
      <c r="Q215" s="197">
        <v>0</v>
      </c>
      <c r="R215" s="197">
        <f>Q215*H215</f>
        <v>0</v>
      </c>
      <c r="S215" s="197">
        <v>1.8</v>
      </c>
      <c r="T215" s="198">
        <f>S215*H215</f>
        <v>49.247999999999998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133</v>
      </c>
      <c r="AT215" s="199" t="s">
        <v>129</v>
      </c>
      <c r="AU215" s="199" t="s">
        <v>84</v>
      </c>
      <c r="AY215" s="17" t="s">
        <v>127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7" t="s">
        <v>82</v>
      </c>
      <c r="BK215" s="200">
        <f>ROUND(I215*H215,2)</f>
        <v>0</v>
      </c>
      <c r="BL215" s="17" t="s">
        <v>133</v>
      </c>
      <c r="BM215" s="199" t="s">
        <v>264</v>
      </c>
    </row>
    <row r="216" spans="1:65" s="14" customFormat="1" ht="11.25">
      <c r="B216" s="212"/>
      <c r="C216" s="213"/>
      <c r="D216" s="203" t="s">
        <v>135</v>
      </c>
      <c r="E216" s="214" t="s">
        <v>1</v>
      </c>
      <c r="F216" s="215" t="s">
        <v>265</v>
      </c>
      <c r="G216" s="213"/>
      <c r="H216" s="216">
        <v>27.360000000000003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135</v>
      </c>
      <c r="AU216" s="222" t="s">
        <v>84</v>
      </c>
      <c r="AV216" s="14" t="s">
        <v>84</v>
      </c>
      <c r="AW216" s="14" t="s">
        <v>32</v>
      </c>
      <c r="AX216" s="14" t="s">
        <v>82</v>
      </c>
      <c r="AY216" s="222" t="s">
        <v>127</v>
      </c>
    </row>
    <row r="217" spans="1:65" s="2" customFormat="1" ht="24.2" customHeight="1">
      <c r="A217" s="34"/>
      <c r="B217" s="35"/>
      <c r="C217" s="187" t="s">
        <v>266</v>
      </c>
      <c r="D217" s="187" t="s">
        <v>129</v>
      </c>
      <c r="E217" s="188" t="s">
        <v>267</v>
      </c>
      <c r="F217" s="189" t="s">
        <v>268</v>
      </c>
      <c r="G217" s="190" t="s">
        <v>158</v>
      </c>
      <c r="H217" s="191">
        <v>56</v>
      </c>
      <c r="I217" s="192"/>
      <c r="J217" s="193">
        <f>ROUND(I217*H217,2)</f>
        <v>0</v>
      </c>
      <c r="K217" s="194"/>
      <c r="L217" s="39"/>
      <c r="M217" s="195" t="s">
        <v>1</v>
      </c>
      <c r="N217" s="196" t="s">
        <v>39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8.7999999999999995E-2</v>
      </c>
      <c r="T217" s="198">
        <f>S217*H217</f>
        <v>4.9279999999999999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133</v>
      </c>
      <c r="AT217" s="199" t="s">
        <v>129</v>
      </c>
      <c r="AU217" s="199" t="s">
        <v>84</v>
      </c>
      <c r="AY217" s="17" t="s">
        <v>127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7" t="s">
        <v>82</v>
      </c>
      <c r="BK217" s="200">
        <f>ROUND(I217*H217,2)</f>
        <v>0</v>
      </c>
      <c r="BL217" s="17" t="s">
        <v>133</v>
      </c>
      <c r="BM217" s="199" t="s">
        <v>269</v>
      </c>
    </row>
    <row r="218" spans="1:65" s="13" customFormat="1" ht="11.25">
      <c r="B218" s="201"/>
      <c r="C218" s="202"/>
      <c r="D218" s="203" t="s">
        <v>135</v>
      </c>
      <c r="E218" s="204" t="s">
        <v>1</v>
      </c>
      <c r="F218" s="205" t="s">
        <v>270</v>
      </c>
      <c r="G218" s="202"/>
      <c r="H218" s="204" t="s">
        <v>1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135</v>
      </c>
      <c r="AU218" s="211" t="s">
        <v>84</v>
      </c>
      <c r="AV218" s="13" t="s">
        <v>82</v>
      </c>
      <c r="AW218" s="13" t="s">
        <v>32</v>
      </c>
      <c r="AX218" s="13" t="s">
        <v>74</v>
      </c>
      <c r="AY218" s="211" t="s">
        <v>127</v>
      </c>
    </row>
    <row r="219" spans="1:65" s="14" customFormat="1" ht="11.25">
      <c r="B219" s="212"/>
      <c r="C219" s="213"/>
      <c r="D219" s="203" t="s">
        <v>135</v>
      </c>
      <c r="E219" s="214" t="s">
        <v>1</v>
      </c>
      <c r="F219" s="215" t="s">
        <v>230</v>
      </c>
      <c r="G219" s="213"/>
      <c r="H219" s="216">
        <v>18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135</v>
      </c>
      <c r="AU219" s="222" t="s">
        <v>84</v>
      </c>
      <c r="AV219" s="14" t="s">
        <v>84</v>
      </c>
      <c r="AW219" s="14" t="s">
        <v>32</v>
      </c>
      <c r="AX219" s="14" t="s">
        <v>74</v>
      </c>
      <c r="AY219" s="222" t="s">
        <v>127</v>
      </c>
    </row>
    <row r="220" spans="1:65" s="13" customFormat="1" ht="11.25">
      <c r="B220" s="201"/>
      <c r="C220" s="202"/>
      <c r="D220" s="203" t="s">
        <v>135</v>
      </c>
      <c r="E220" s="204" t="s">
        <v>1</v>
      </c>
      <c r="F220" s="205" t="s">
        <v>271</v>
      </c>
      <c r="G220" s="202"/>
      <c r="H220" s="204" t="s">
        <v>1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135</v>
      </c>
      <c r="AU220" s="211" t="s">
        <v>84</v>
      </c>
      <c r="AV220" s="13" t="s">
        <v>82</v>
      </c>
      <c r="AW220" s="13" t="s">
        <v>32</v>
      </c>
      <c r="AX220" s="13" t="s">
        <v>74</v>
      </c>
      <c r="AY220" s="211" t="s">
        <v>127</v>
      </c>
    </row>
    <row r="221" spans="1:65" s="14" customFormat="1" ht="11.25">
      <c r="B221" s="212"/>
      <c r="C221" s="213"/>
      <c r="D221" s="203" t="s">
        <v>135</v>
      </c>
      <c r="E221" s="214" t="s">
        <v>1</v>
      </c>
      <c r="F221" s="215" t="s">
        <v>272</v>
      </c>
      <c r="G221" s="213"/>
      <c r="H221" s="216">
        <v>38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135</v>
      </c>
      <c r="AU221" s="222" t="s">
        <v>84</v>
      </c>
      <c r="AV221" s="14" t="s">
        <v>84</v>
      </c>
      <c r="AW221" s="14" t="s">
        <v>32</v>
      </c>
      <c r="AX221" s="14" t="s">
        <v>74</v>
      </c>
      <c r="AY221" s="222" t="s">
        <v>127</v>
      </c>
    </row>
    <row r="222" spans="1:65" s="15" customFormat="1" ht="11.25">
      <c r="B222" s="223"/>
      <c r="C222" s="224"/>
      <c r="D222" s="203" t="s">
        <v>135</v>
      </c>
      <c r="E222" s="225" t="s">
        <v>1</v>
      </c>
      <c r="F222" s="226" t="s">
        <v>148</v>
      </c>
      <c r="G222" s="224"/>
      <c r="H222" s="227">
        <v>56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AT222" s="233" t="s">
        <v>135</v>
      </c>
      <c r="AU222" s="233" t="s">
        <v>84</v>
      </c>
      <c r="AV222" s="15" t="s">
        <v>133</v>
      </c>
      <c r="AW222" s="15" t="s">
        <v>32</v>
      </c>
      <c r="AX222" s="15" t="s">
        <v>82</v>
      </c>
      <c r="AY222" s="233" t="s">
        <v>127</v>
      </c>
    </row>
    <row r="223" spans="1:65" s="2" customFormat="1" ht="24.2" customHeight="1">
      <c r="A223" s="34"/>
      <c r="B223" s="35"/>
      <c r="C223" s="187" t="s">
        <v>273</v>
      </c>
      <c r="D223" s="187" t="s">
        <v>129</v>
      </c>
      <c r="E223" s="188" t="s">
        <v>274</v>
      </c>
      <c r="F223" s="189" t="s">
        <v>275</v>
      </c>
      <c r="G223" s="190" t="s">
        <v>158</v>
      </c>
      <c r="H223" s="191">
        <v>18</v>
      </c>
      <c r="I223" s="192"/>
      <c r="J223" s="193">
        <f>ROUND(I223*H223,2)</f>
        <v>0</v>
      </c>
      <c r="K223" s="194"/>
      <c r="L223" s="39"/>
      <c r="M223" s="195" t="s">
        <v>1</v>
      </c>
      <c r="N223" s="196" t="s">
        <v>39</v>
      </c>
      <c r="O223" s="71"/>
      <c r="P223" s="197">
        <f>O223*H223</f>
        <v>0</v>
      </c>
      <c r="Q223" s="197">
        <v>0</v>
      </c>
      <c r="R223" s="197">
        <f>Q223*H223</f>
        <v>0</v>
      </c>
      <c r="S223" s="197">
        <v>8.0000000000000002E-3</v>
      </c>
      <c r="T223" s="198">
        <f>S223*H223</f>
        <v>0.14400000000000002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133</v>
      </c>
      <c r="AT223" s="199" t="s">
        <v>129</v>
      </c>
      <c r="AU223" s="199" t="s">
        <v>84</v>
      </c>
      <c r="AY223" s="17" t="s">
        <v>127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82</v>
      </c>
      <c r="BK223" s="200">
        <f>ROUND(I223*H223,2)</f>
        <v>0</v>
      </c>
      <c r="BL223" s="17" t="s">
        <v>133</v>
      </c>
      <c r="BM223" s="199" t="s">
        <v>276</v>
      </c>
    </row>
    <row r="224" spans="1:65" s="2" customFormat="1" ht="24.2" customHeight="1">
      <c r="A224" s="34"/>
      <c r="B224" s="35"/>
      <c r="C224" s="187" t="s">
        <v>277</v>
      </c>
      <c r="D224" s="187" t="s">
        <v>129</v>
      </c>
      <c r="E224" s="188" t="s">
        <v>278</v>
      </c>
      <c r="F224" s="189" t="s">
        <v>279</v>
      </c>
      <c r="G224" s="190" t="s">
        <v>175</v>
      </c>
      <c r="H224" s="191">
        <v>91.2</v>
      </c>
      <c r="I224" s="192"/>
      <c r="J224" s="193">
        <f>ROUND(I224*H224,2)</f>
        <v>0</v>
      </c>
      <c r="K224" s="194"/>
      <c r="L224" s="39"/>
      <c r="M224" s="195" t="s">
        <v>1</v>
      </c>
      <c r="N224" s="196" t="s">
        <v>39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9.2499999999999995E-3</v>
      </c>
      <c r="T224" s="198">
        <f>S224*H224</f>
        <v>0.84360000000000002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133</v>
      </c>
      <c r="AT224" s="199" t="s">
        <v>129</v>
      </c>
      <c r="AU224" s="199" t="s">
        <v>84</v>
      </c>
      <c r="AY224" s="17" t="s">
        <v>127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7" t="s">
        <v>82</v>
      </c>
      <c r="BK224" s="200">
        <f>ROUND(I224*H224,2)</f>
        <v>0</v>
      </c>
      <c r="BL224" s="17" t="s">
        <v>133</v>
      </c>
      <c r="BM224" s="199" t="s">
        <v>280</v>
      </c>
    </row>
    <row r="225" spans="1:65" s="13" customFormat="1" ht="11.25">
      <c r="B225" s="201"/>
      <c r="C225" s="202"/>
      <c r="D225" s="203" t="s">
        <v>135</v>
      </c>
      <c r="E225" s="204" t="s">
        <v>1</v>
      </c>
      <c r="F225" s="205" t="s">
        <v>177</v>
      </c>
      <c r="G225" s="202"/>
      <c r="H225" s="204" t="s">
        <v>1</v>
      </c>
      <c r="I225" s="206"/>
      <c r="J225" s="202"/>
      <c r="K225" s="202"/>
      <c r="L225" s="207"/>
      <c r="M225" s="208"/>
      <c r="N225" s="209"/>
      <c r="O225" s="209"/>
      <c r="P225" s="209"/>
      <c r="Q225" s="209"/>
      <c r="R225" s="209"/>
      <c r="S225" s="209"/>
      <c r="T225" s="210"/>
      <c r="AT225" s="211" t="s">
        <v>135</v>
      </c>
      <c r="AU225" s="211" t="s">
        <v>84</v>
      </c>
      <c r="AV225" s="13" t="s">
        <v>82</v>
      </c>
      <c r="AW225" s="13" t="s">
        <v>32</v>
      </c>
      <c r="AX225" s="13" t="s">
        <v>74</v>
      </c>
      <c r="AY225" s="211" t="s">
        <v>127</v>
      </c>
    </row>
    <row r="226" spans="1:65" s="14" customFormat="1" ht="11.25">
      <c r="B226" s="212"/>
      <c r="C226" s="213"/>
      <c r="D226" s="203" t="s">
        <v>135</v>
      </c>
      <c r="E226" s="214" t="s">
        <v>1</v>
      </c>
      <c r="F226" s="215" t="s">
        <v>178</v>
      </c>
      <c r="G226" s="213"/>
      <c r="H226" s="216">
        <v>38.4</v>
      </c>
      <c r="I226" s="217"/>
      <c r="J226" s="213"/>
      <c r="K226" s="213"/>
      <c r="L226" s="218"/>
      <c r="M226" s="219"/>
      <c r="N226" s="220"/>
      <c r="O226" s="220"/>
      <c r="P226" s="220"/>
      <c r="Q226" s="220"/>
      <c r="R226" s="220"/>
      <c r="S226" s="220"/>
      <c r="T226" s="221"/>
      <c r="AT226" s="222" t="s">
        <v>135</v>
      </c>
      <c r="AU226" s="222" t="s">
        <v>84</v>
      </c>
      <c r="AV226" s="14" t="s">
        <v>84</v>
      </c>
      <c r="AW226" s="14" t="s">
        <v>32</v>
      </c>
      <c r="AX226" s="14" t="s">
        <v>74</v>
      </c>
      <c r="AY226" s="222" t="s">
        <v>127</v>
      </c>
    </row>
    <row r="227" spans="1:65" s="13" customFormat="1" ht="11.25">
      <c r="B227" s="201"/>
      <c r="C227" s="202"/>
      <c r="D227" s="203" t="s">
        <v>135</v>
      </c>
      <c r="E227" s="204" t="s">
        <v>1</v>
      </c>
      <c r="F227" s="205" t="s">
        <v>179</v>
      </c>
      <c r="G227" s="202"/>
      <c r="H227" s="204" t="s">
        <v>1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135</v>
      </c>
      <c r="AU227" s="211" t="s">
        <v>84</v>
      </c>
      <c r="AV227" s="13" t="s">
        <v>82</v>
      </c>
      <c r="AW227" s="13" t="s">
        <v>32</v>
      </c>
      <c r="AX227" s="13" t="s">
        <v>74</v>
      </c>
      <c r="AY227" s="211" t="s">
        <v>127</v>
      </c>
    </row>
    <row r="228" spans="1:65" s="14" customFormat="1" ht="11.25">
      <c r="B228" s="212"/>
      <c r="C228" s="213"/>
      <c r="D228" s="203" t="s">
        <v>135</v>
      </c>
      <c r="E228" s="214" t="s">
        <v>1</v>
      </c>
      <c r="F228" s="215" t="s">
        <v>180</v>
      </c>
      <c r="G228" s="213"/>
      <c r="H228" s="216">
        <v>52.8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135</v>
      </c>
      <c r="AU228" s="222" t="s">
        <v>84</v>
      </c>
      <c r="AV228" s="14" t="s">
        <v>84</v>
      </c>
      <c r="AW228" s="14" t="s">
        <v>32</v>
      </c>
      <c r="AX228" s="14" t="s">
        <v>74</v>
      </c>
      <c r="AY228" s="222" t="s">
        <v>127</v>
      </c>
    </row>
    <row r="229" spans="1:65" s="15" customFormat="1" ht="11.25">
      <c r="B229" s="223"/>
      <c r="C229" s="224"/>
      <c r="D229" s="203" t="s">
        <v>135</v>
      </c>
      <c r="E229" s="225" t="s">
        <v>1</v>
      </c>
      <c r="F229" s="226" t="s">
        <v>148</v>
      </c>
      <c r="G229" s="224"/>
      <c r="H229" s="227">
        <v>91.199999999999989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135</v>
      </c>
      <c r="AU229" s="233" t="s">
        <v>84</v>
      </c>
      <c r="AV229" s="15" t="s">
        <v>133</v>
      </c>
      <c r="AW229" s="15" t="s">
        <v>32</v>
      </c>
      <c r="AX229" s="15" t="s">
        <v>82</v>
      </c>
      <c r="AY229" s="233" t="s">
        <v>127</v>
      </c>
    </row>
    <row r="230" spans="1:65" s="2" customFormat="1" ht="21.75" customHeight="1">
      <c r="A230" s="34"/>
      <c r="B230" s="35"/>
      <c r="C230" s="187" t="s">
        <v>281</v>
      </c>
      <c r="D230" s="187" t="s">
        <v>129</v>
      </c>
      <c r="E230" s="188" t="s">
        <v>282</v>
      </c>
      <c r="F230" s="189" t="s">
        <v>283</v>
      </c>
      <c r="G230" s="190" t="s">
        <v>158</v>
      </c>
      <c r="H230" s="191">
        <v>1</v>
      </c>
      <c r="I230" s="192"/>
      <c r="J230" s="193">
        <f>ROUND(I230*H230,2)</f>
        <v>0</v>
      </c>
      <c r="K230" s="194"/>
      <c r="L230" s="39"/>
      <c r="M230" s="195" t="s">
        <v>1</v>
      </c>
      <c r="N230" s="196" t="s">
        <v>39</v>
      </c>
      <c r="O230" s="71"/>
      <c r="P230" s="197">
        <f>O230*H230</f>
        <v>0</v>
      </c>
      <c r="Q230" s="197">
        <v>0</v>
      </c>
      <c r="R230" s="197">
        <f>Q230*H230</f>
        <v>0</v>
      </c>
      <c r="S230" s="197">
        <v>0.21</v>
      </c>
      <c r="T230" s="198">
        <f>S230*H230</f>
        <v>0.21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133</v>
      </c>
      <c r="AT230" s="199" t="s">
        <v>129</v>
      </c>
      <c r="AU230" s="199" t="s">
        <v>84</v>
      </c>
      <c r="AY230" s="17" t="s">
        <v>127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82</v>
      </c>
      <c r="BK230" s="200">
        <f>ROUND(I230*H230,2)</f>
        <v>0</v>
      </c>
      <c r="BL230" s="17" t="s">
        <v>133</v>
      </c>
      <c r="BM230" s="199" t="s">
        <v>284</v>
      </c>
    </row>
    <row r="231" spans="1:65" s="13" customFormat="1" ht="11.25">
      <c r="B231" s="201"/>
      <c r="C231" s="202"/>
      <c r="D231" s="203" t="s">
        <v>135</v>
      </c>
      <c r="E231" s="204" t="s">
        <v>1</v>
      </c>
      <c r="F231" s="205" t="s">
        <v>171</v>
      </c>
      <c r="G231" s="202"/>
      <c r="H231" s="204" t="s">
        <v>1</v>
      </c>
      <c r="I231" s="206"/>
      <c r="J231" s="202"/>
      <c r="K231" s="202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135</v>
      </c>
      <c r="AU231" s="211" t="s">
        <v>84</v>
      </c>
      <c r="AV231" s="13" t="s">
        <v>82</v>
      </c>
      <c r="AW231" s="13" t="s">
        <v>32</v>
      </c>
      <c r="AX231" s="13" t="s">
        <v>74</v>
      </c>
      <c r="AY231" s="211" t="s">
        <v>127</v>
      </c>
    </row>
    <row r="232" spans="1:65" s="14" customFormat="1" ht="11.25">
      <c r="B232" s="212"/>
      <c r="C232" s="213"/>
      <c r="D232" s="203" t="s">
        <v>135</v>
      </c>
      <c r="E232" s="214" t="s">
        <v>1</v>
      </c>
      <c r="F232" s="215" t="s">
        <v>82</v>
      </c>
      <c r="G232" s="213"/>
      <c r="H232" s="216">
        <v>1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135</v>
      </c>
      <c r="AU232" s="222" t="s">
        <v>84</v>
      </c>
      <c r="AV232" s="14" t="s">
        <v>84</v>
      </c>
      <c r="AW232" s="14" t="s">
        <v>32</v>
      </c>
      <c r="AX232" s="14" t="s">
        <v>82</v>
      </c>
      <c r="AY232" s="222" t="s">
        <v>127</v>
      </c>
    </row>
    <row r="233" spans="1:65" s="2" customFormat="1" ht="24.2" customHeight="1">
      <c r="A233" s="34"/>
      <c r="B233" s="35"/>
      <c r="C233" s="187" t="s">
        <v>285</v>
      </c>
      <c r="D233" s="187" t="s">
        <v>129</v>
      </c>
      <c r="E233" s="188" t="s">
        <v>286</v>
      </c>
      <c r="F233" s="189" t="s">
        <v>287</v>
      </c>
      <c r="G233" s="190" t="s">
        <v>158</v>
      </c>
      <c r="H233" s="191">
        <v>18</v>
      </c>
      <c r="I233" s="192"/>
      <c r="J233" s="193">
        <f>ROUND(I233*H233,2)</f>
        <v>0</v>
      </c>
      <c r="K233" s="194"/>
      <c r="L233" s="39"/>
      <c r="M233" s="195" t="s">
        <v>1</v>
      </c>
      <c r="N233" s="196" t="s">
        <v>39</v>
      </c>
      <c r="O233" s="71"/>
      <c r="P233" s="197">
        <f>O233*H233</f>
        <v>0</v>
      </c>
      <c r="Q233" s="197">
        <v>0</v>
      </c>
      <c r="R233" s="197">
        <f>Q233*H233</f>
        <v>0</v>
      </c>
      <c r="S233" s="197">
        <v>1E-3</v>
      </c>
      <c r="T233" s="198">
        <f>S233*H233</f>
        <v>1.8000000000000002E-2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9" t="s">
        <v>133</v>
      </c>
      <c r="AT233" s="199" t="s">
        <v>129</v>
      </c>
      <c r="AU233" s="199" t="s">
        <v>84</v>
      </c>
      <c r="AY233" s="17" t="s">
        <v>127</v>
      </c>
      <c r="BE233" s="200">
        <f>IF(N233="základní",J233,0)</f>
        <v>0</v>
      </c>
      <c r="BF233" s="200">
        <f>IF(N233="snížená",J233,0)</f>
        <v>0</v>
      </c>
      <c r="BG233" s="200">
        <f>IF(N233="zákl. přenesená",J233,0)</f>
        <v>0</v>
      </c>
      <c r="BH233" s="200">
        <f>IF(N233="sníž. přenesená",J233,0)</f>
        <v>0</v>
      </c>
      <c r="BI233" s="200">
        <f>IF(N233="nulová",J233,0)</f>
        <v>0</v>
      </c>
      <c r="BJ233" s="17" t="s">
        <v>82</v>
      </c>
      <c r="BK233" s="200">
        <f>ROUND(I233*H233,2)</f>
        <v>0</v>
      </c>
      <c r="BL233" s="17" t="s">
        <v>133</v>
      </c>
      <c r="BM233" s="199" t="s">
        <v>288</v>
      </c>
    </row>
    <row r="234" spans="1:65" s="13" customFormat="1" ht="11.25">
      <c r="B234" s="201"/>
      <c r="C234" s="202"/>
      <c r="D234" s="203" t="s">
        <v>135</v>
      </c>
      <c r="E234" s="204" t="s">
        <v>1</v>
      </c>
      <c r="F234" s="205" t="s">
        <v>289</v>
      </c>
      <c r="G234" s="202"/>
      <c r="H234" s="204" t="s">
        <v>1</v>
      </c>
      <c r="I234" s="206"/>
      <c r="J234" s="202"/>
      <c r="K234" s="202"/>
      <c r="L234" s="207"/>
      <c r="M234" s="208"/>
      <c r="N234" s="209"/>
      <c r="O234" s="209"/>
      <c r="P234" s="209"/>
      <c r="Q234" s="209"/>
      <c r="R234" s="209"/>
      <c r="S234" s="209"/>
      <c r="T234" s="210"/>
      <c r="AT234" s="211" t="s">
        <v>135</v>
      </c>
      <c r="AU234" s="211" t="s">
        <v>84</v>
      </c>
      <c r="AV234" s="13" t="s">
        <v>82</v>
      </c>
      <c r="AW234" s="13" t="s">
        <v>32</v>
      </c>
      <c r="AX234" s="13" t="s">
        <v>74</v>
      </c>
      <c r="AY234" s="211" t="s">
        <v>127</v>
      </c>
    </row>
    <row r="235" spans="1:65" s="14" customFormat="1" ht="11.25">
      <c r="B235" s="212"/>
      <c r="C235" s="213"/>
      <c r="D235" s="203" t="s">
        <v>135</v>
      </c>
      <c r="E235" s="214" t="s">
        <v>1</v>
      </c>
      <c r="F235" s="215" t="s">
        <v>230</v>
      </c>
      <c r="G235" s="213"/>
      <c r="H235" s="216">
        <v>18</v>
      </c>
      <c r="I235" s="217"/>
      <c r="J235" s="213"/>
      <c r="K235" s="213"/>
      <c r="L235" s="218"/>
      <c r="M235" s="219"/>
      <c r="N235" s="220"/>
      <c r="O235" s="220"/>
      <c r="P235" s="220"/>
      <c r="Q235" s="220"/>
      <c r="R235" s="220"/>
      <c r="S235" s="220"/>
      <c r="T235" s="221"/>
      <c r="AT235" s="222" t="s">
        <v>135</v>
      </c>
      <c r="AU235" s="222" t="s">
        <v>84</v>
      </c>
      <c r="AV235" s="14" t="s">
        <v>84</v>
      </c>
      <c r="AW235" s="14" t="s">
        <v>32</v>
      </c>
      <c r="AX235" s="14" t="s">
        <v>82</v>
      </c>
      <c r="AY235" s="222" t="s">
        <v>127</v>
      </c>
    </row>
    <row r="236" spans="1:65" s="12" customFormat="1" ht="22.9" customHeight="1">
      <c r="B236" s="171"/>
      <c r="C236" s="172"/>
      <c r="D236" s="173" t="s">
        <v>73</v>
      </c>
      <c r="E236" s="185" t="s">
        <v>290</v>
      </c>
      <c r="F236" s="185" t="s">
        <v>291</v>
      </c>
      <c r="G236" s="172"/>
      <c r="H236" s="172"/>
      <c r="I236" s="175"/>
      <c r="J236" s="186">
        <f>BK236</f>
        <v>0</v>
      </c>
      <c r="K236" s="172"/>
      <c r="L236" s="177"/>
      <c r="M236" s="178"/>
      <c r="N236" s="179"/>
      <c r="O236" s="179"/>
      <c r="P236" s="180">
        <f>SUM(P237:P241)</f>
        <v>0</v>
      </c>
      <c r="Q236" s="179"/>
      <c r="R236" s="180">
        <f>SUM(R237:R241)</f>
        <v>0</v>
      </c>
      <c r="S236" s="179"/>
      <c r="T236" s="181">
        <f>SUM(T237:T241)</f>
        <v>0</v>
      </c>
      <c r="AR236" s="182" t="s">
        <v>82</v>
      </c>
      <c r="AT236" s="183" t="s">
        <v>73</v>
      </c>
      <c r="AU236" s="183" t="s">
        <v>82</v>
      </c>
      <c r="AY236" s="182" t="s">
        <v>127</v>
      </c>
      <c r="BK236" s="184">
        <f>SUM(BK237:BK241)</f>
        <v>0</v>
      </c>
    </row>
    <row r="237" spans="1:65" s="2" customFormat="1" ht="24.2" customHeight="1">
      <c r="A237" s="34"/>
      <c r="B237" s="35"/>
      <c r="C237" s="187" t="s">
        <v>292</v>
      </c>
      <c r="D237" s="187" t="s">
        <v>129</v>
      </c>
      <c r="E237" s="188" t="s">
        <v>293</v>
      </c>
      <c r="F237" s="189" t="s">
        <v>294</v>
      </c>
      <c r="G237" s="190" t="s">
        <v>295</v>
      </c>
      <c r="H237" s="191">
        <v>69.561999999999998</v>
      </c>
      <c r="I237" s="192"/>
      <c r="J237" s="193">
        <f>ROUND(I237*H237,2)</f>
        <v>0</v>
      </c>
      <c r="K237" s="194"/>
      <c r="L237" s="39"/>
      <c r="M237" s="195" t="s">
        <v>1</v>
      </c>
      <c r="N237" s="196" t="s">
        <v>39</v>
      </c>
      <c r="O237" s="71"/>
      <c r="P237" s="197">
        <f>O237*H237</f>
        <v>0</v>
      </c>
      <c r="Q237" s="197">
        <v>0</v>
      </c>
      <c r="R237" s="197">
        <f>Q237*H237</f>
        <v>0</v>
      </c>
      <c r="S237" s="197">
        <v>0</v>
      </c>
      <c r="T237" s="19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133</v>
      </c>
      <c r="AT237" s="199" t="s">
        <v>129</v>
      </c>
      <c r="AU237" s="199" t="s">
        <v>84</v>
      </c>
      <c r="AY237" s="17" t="s">
        <v>127</v>
      </c>
      <c r="BE237" s="200">
        <f>IF(N237="základní",J237,0)</f>
        <v>0</v>
      </c>
      <c r="BF237" s="200">
        <f>IF(N237="snížená",J237,0)</f>
        <v>0</v>
      </c>
      <c r="BG237" s="200">
        <f>IF(N237="zákl. přenesená",J237,0)</f>
        <v>0</v>
      </c>
      <c r="BH237" s="200">
        <f>IF(N237="sníž. přenesená",J237,0)</f>
        <v>0</v>
      </c>
      <c r="BI237" s="200">
        <f>IF(N237="nulová",J237,0)</f>
        <v>0</v>
      </c>
      <c r="BJ237" s="17" t="s">
        <v>82</v>
      </c>
      <c r="BK237" s="200">
        <f>ROUND(I237*H237,2)</f>
        <v>0</v>
      </c>
      <c r="BL237" s="17" t="s">
        <v>133</v>
      </c>
      <c r="BM237" s="199" t="s">
        <v>296</v>
      </c>
    </row>
    <row r="238" spans="1:65" s="2" customFormat="1" ht="24.2" customHeight="1">
      <c r="A238" s="34"/>
      <c r="B238" s="35"/>
      <c r="C238" s="187" t="s">
        <v>297</v>
      </c>
      <c r="D238" s="187" t="s">
        <v>129</v>
      </c>
      <c r="E238" s="188" t="s">
        <v>298</v>
      </c>
      <c r="F238" s="189" t="s">
        <v>299</v>
      </c>
      <c r="G238" s="190" t="s">
        <v>295</v>
      </c>
      <c r="H238" s="191">
        <v>69.561999999999998</v>
      </c>
      <c r="I238" s="192"/>
      <c r="J238" s="193">
        <f>ROUND(I238*H238,2)</f>
        <v>0</v>
      </c>
      <c r="K238" s="194"/>
      <c r="L238" s="39"/>
      <c r="M238" s="195" t="s">
        <v>1</v>
      </c>
      <c r="N238" s="196" t="s">
        <v>39</v>
      </c>
      <c r="O238" s="71"/>
      <c r="P238" s="197">
        <f>O238*H238</f>
        <v>0</v>
      </c>
      <c r="Q238" s="197">
        <v>0</v>
      </c>
      <c r="R238" s="197">
        <f>Q238*H238</f>
        <v>0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133</v>
      </c>
      <c r="AT238" s="199" t="s">
        <v>129</v>
      </c>
      <c r="AU238" s="199" t="s">
        <v>84</v>
      </c>
      <c r="AY238" s="17" t="s">
        <v>127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7" t="s">
        <v>82</v>
      </c>
      <c r="BK238" s="200">
        <f>ROUND(I238*H238,2)</f>
        <v>0</v>
      </c>
      <c r="BL238" s="17" t="s">
        <v>133</v>
      </c>
      <c r="BM238" s="199" t="s">
        <v>300</v>
      </c>
    </row>
    <row r="239" spans="1:65" s="2" customFormat="1" ht="24.2" customHeight="1">
      <c r="A239" s="34"/>
      <c r="B239" s="35"/>
      <c r="C239" s="187" t="s">
        <v>301</v>
      </c>
      <c r="D239" s="187" t="s">
        <v>129</v>
      </c>
      <c r="E239" s="188" t="s">
        <v>302</v>
      </c>
      <c r="F239" s="189" t="s">
        <v>303</v>
      </c>
      <c r="G239" s="190" t="s">
        <v>295</v>
      </c>
      <c r="H239" s="191">
        <v>626.05799999999999</v>
      </c>
      <c r="I239" s="192"/>
      <c r="J239" s="193">
        <f>ROUND(I239*H239,2)</f>
        <v>0</v>
      </c>
      <c r="K239" s="194"/>
      <c r="L239" s="39"/>
      <c r="M239" s="195" t="s">
        <v>1</v>
      </c>
      <c r="N239" s="196" t="s">
        <v>39</v>
      </c>
      <c r="O239" s="71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9" t="s">
        <v>133</v>
      </c>
      <c r="AT239" s="199" t="s">
        <v>129</v>
      </c>
      <c r="AU239" s="199" t="s">
        <v>84</v>
      </c>
      <c r="AY239" s="17" t="s">
        <v>127</v>
      </c>
      <c r="BE239" s="200">
        <f>IF(N239="základní",J239,0)</f>
        <v>0</v>
      </c>
      <c r="BF239" s="200">
        <f>IF(N239="snížená",J239,0)</f>
        <v>0</v>
      </c>
      <c r="BG239" s="200">
        <f>IF(N239="zákl. přenesená",J239,0)</f>
        <v>0</v>
      </c>
      <c r="BH239" s="200">
        <f>IF(N239="sníž. přenesená",J239,0)</f>
        <v>0</v>
      </c>
      <c r="BI239" s="200">
        <f>IF(N239="nulová",J239,0)</f>
        <v>0</v>
      </c>
      <c r="BJ239" s="17" t="s">
        <v>82</v>
      </c>
      <c r="BK239" s="200">
        <f>ROUND(I239*H239,2)</f>
        <v>0</v>
      </c>
      <c r="BL239" s="17" t="s">
        <v>133</v>
      </c>
      <c r="BM239" s="199" t="s">
        <v>304</v>
      </c>
    </row>
    <row r="240" spans="1:65" s="14" customFormat="1" ht="11.25">
      <c r="B240" s="212"/>
      <c r="C240" s="213"/>
      <c r="D240" s="203" t="s">
        <v>135</v>
      </c>
      <c r="E240" s="213"/>
      <c r="F240" s="215" t="s">
        <v>305</v>
      </c>
      <c r="G240" s="213"/>
      <c r="H240" s="216">
        <v>626.05799999999999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135</v>
      </c>
      <c r="AU240" s="222" t="s">
        <v>84</v>
      </c>
      <c r="AV240" s="14" t="s">
        <v>84</v>
      </c>
      <c r="AW240" s="14" t="s">
        <v>4</v>
      </c>
      <c r="AX240" s="14" t="s">
        <v>82</v>
      </c>
      <c r="AY240" s="222" t="s">
        <v>127</v>
      </c>
    </row>
    <row r="241" spans="1:65" s="2" customFormat="1" ht="44.25" customHeight="1">
      <c r="A241" s="34"/>
      <c r="B241" s="35"/>
      <c r="C241" s="187" t="s">
        <v>306</v>
      </c>
      <c r="D241" s="187" t="s">
        <v>129</v>
      </c>
      <c r="E241" s="188" t="s">
        <v>307</v>
      </c>
      <c r="F241" s="189" t="s">
        <v>308</v>
      </c>
      <c r="G241" s="190" t="s">
        <v>295</v>
      </c>
      <c r="H241" s="191">
        <v>69.561999999999998</v>
      </c>
      <c r="I241" s="192"/>
      <c r="J241" s="193">
        <f>ROUND(I241*H241,2)</f>
        <v>0</v>
      </c>
      <c r="K241" s="194"/>
      <c r="L241" s="39"/>
      <c r="M241" s="195" t="s">
        <v>1</v>
      </c>
      <c r="N241" s="196" t="s">
        <v>39</v>
      </c>
      <c r="O241" s="71"/>
      <c r="P241" s="197">
        <f>O241*H241</f>
        <v>0</v>
      </c>
      <c r="Q241" s="197">
        <v>0</v>
      </c>
      <c r="R241" s="197">
        <f>Q241*H241</f>
        <v>0</v>
      </c>
      <c r="S241" s="197">
        <v>0</v>
      </c>
      <c r="T241" s="19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9" t="s">
        <v>133</v>
      </c>
      <c r="AT241" s="199" t="s">
        <v>129</v>
      </c>
      <c r="AU241" s="199" t="s">
        <v>84</v>
      </c>
      <c r="AY241" s="17" t="s">
        <v>127</v>
      </c>
      <c r="BE241" s="200">
        <f>IF(N241="základní",J241,0)</f>
        <v>0</v>
      </c>
      <c r="BF241" s="200">
        <f>IF(N241="snížená",J241,0)</f>
        <v>0</v>
      </c>
      <c r="BG241" s="200">
        <f>IF(N241="zákl. přenesená",J241,0)</f>
        <v>0</v>
      </c>
      <c r="BH241" s="200">
        <f>IF(N241="sníž. přenesená",J241,0)</f>
        <v>0</v>
      </c>
      <c r="BI241" s="200">
        <f>IF(N241="nulová",J241,0)</f>
        <v>0</v>
      </c>
      <c r="BJ241" s="17" t="s">
        <v>82</v>
      </c>
      <c r="BK241" s="200">
        <f>ROUND(I241*H241,2)</f>
        <v>0</v>
      </c>
      <c r="BL241" s="17" t="s">
        <v>133</v>
      </c>
      <c r="BM241" s="199" t="s">
        <v>309</v>
      </c>
    </row>
    <row r="242" spans="1:65" s="12" customFormat="1" ht="22.9" customHeight="1">
      <c r="B242" s="171"/>
      <c r="C242" s="172"/>
      <c r="D242" s="173" t="s">
        <v>73</v>
      </c>
      <c r="E242" s="185" t="s">
        <v>310</v>
      </c>
      <c r="F242" s="185" t="s">
        <v>311</v>
      </c>
      <c r="G242" s="172"/>
      <c r="H242" s="172"/>
      <c r="I242" s="175"/>
      <c r="J242" s="186">
        <f>BK242</f>
        <v>0</v>
      </c>
      <c r="K242" s="172"/>
      <c r="L242" s="177"/>
      <c r="M242" s="178"/>
      <c r="N242" s="179"/>
      <c r="O242" s="179"/>
      <c r="P242" s="180">
        <f>P243</f>
        <v>0</v>
      </c>
      <c r="Q242" s="179"/>
      <c r="R242" s="180">
        <f>R243</f>
        <v>0</v>
      </c>
      <c r="S242" s="179"/>
      <c r="T242" s="181">
        <f>T243</f>
        <v>0</v>
      </c>
      <c r="AR242" s="182" t="s">
        <v>82</v>
      </c>
      <c r="AT242" s="183" t="s">
        <v>73</v>
      </c>
      <c r="AU242" s="183" t="s">
        <v>82</v>
      </c>
      <c r="AY242" s="182" t="s">
        <v>127</v>
      </c>
      <c r="BK242" s="184">
        <f>BK243</f>
        <v>0</v>
      </c>
    </row>
    <row r="243" spans="1:65" s="2" customFormat="1" ht="24.2" customHeight="1">
      <c r="A243" s="34"/>
      <c r="B243" s="35"/>
      <c r="C243" s="187" t="s">
        <v>312</v>
      </c>
      <c r="D243" s="187" t="s">
        <v>129</v>
      </c>
      <c r="E243" s="188" t="s">
        <v>313</v>
      </c>
      <c r="F243" s="189" t="s">
        <v>314</v>
      </c>
      <c r="G243" s="190" t="s">
        <v>295</v>
      </c>
      <c r="H243" s="191">
        <v>76.66</v>
      </c>
      <c r="I243" s="192"/>
      <c r="J243" s="193">
        <f>ROUND(I243*H243,2)</f>
        <v>0</v>
      </c>
      <c r="K243" s="194"/>
      <c r="L243" s="39"/>
      <c r="M243" s="195" t="s">
        <v>1</v>
      </c>
      <c r="N243" s="196" t="s">
        <v>39</v>
      </c>
      <c r="O243" s="71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9" t="s">
        <v>133</v>
      </c>
      <c r="AT243" s="199" t="s">
        <v>129</v>
      </c>
      <c r="AU243" s="199" t="s">
        <v>84</v>
      </c>
      <c r="AY243" s="17" t="s">
        <v>127</v>
      </c>
      <c r="BE243" s="200">
        <f>IF(N243="základní",J243,0)</f>
        <v>0</v>
      </c>
      <c r="BF243" s="200">
        <f>IF(N243="snížená",J243,0)</f>
        <v>0</v>
      </c>
      <c r="BG243" s="200">
        <f>IF(N243="zákl. přenesená",J243,0)</f>
        <v>0</v>
      </c>
      <c r="BH243" s="200">
        <f>IF(N243="sníž. přenesená",J243,0)</f>
        <v>0</v>
      </c>
      <c r="BI243" s="200">
        <f>IF(N243="nulová",J243,0)</f>
        <v>0</v>
      </c>
      <c r="BJ243" s="17" t="s">
        <v>82</v>
      </c>
      <c r="BK243" s="200">
        <f>ROUND(I243*H243,2)</f>
        <v>0</v>
      </c>
      <c r="BL243" s="17" t="s">
        <v>133</v>
      </c>
      <c r="BM243" s="199" t="s">
        <v>315</v>
      </c>
    </row>
    <row r="244" spans="1:65" s="12" customFormat="1" ht="25.9" customHeight="1">
      <c r="B244" s="171"/>
      <c r="C244" s="172"/>
      <c r="D244" s="173" t="s">
        <v>73</v>
      </c>
      <c r="E244" s="174" t="s">
        <v>316</v>
      </c>
      <c r="F244" s="174" t="s">
        <v>317</v>
      </c>
      <c r="G244" s="172"/>
      <c r="H244" s="172"/>
      <c r="I244" s="175"/>
      <c r="J244" s="176">
        <f>BK244</f>
        <v>0</v>
      </c>
      <c r="K244" s="172"/>
      <c r="L244" s="177"/>
      <c r="M244" s="178"/>
      <c r="N244" s="179"/>
      <c r="O244" s="179"/>
      <c r="P244" s="180">
        <f>P245+P252</f>
        <v>0</v>
      </c>
      <c r="Q244" s="179"/>
      <c r="R244" s="180">
        <f>R245+R252</f>
        <v>0.35922700000000002</v>
      </c>
      <c r="S244" s="179"/>
      <c r="T244" s="181">
        <f>T245+T252</f>
        <v>0</v>
      </c>
      <c r="AR244" s="182" t="s">
        <v>84</v>
      </c>
      <c r="AT244" s="183" t="s">
        <v>73</v>
      </c>
      <c r="AU244" s="183" t="s">
        <v>74</v>
      </c>
      <c r="AY244" s="182" t="s">
        <v>127</v>
      </c>
      <c r="BK244" s="184">
        <f>BK245+BK252</f>
        <v>0</v>
      </c>
    </row>
    <row r="245" spans="1:65" s="12" customFormat="1" ht="22.9" customHeight="1">
      <c r="B245" s="171"/>
      <c r="C245" s="172"/>
      <c r="D245" s="173" t="s">
        <v>73</v>
      </c>
      <c r="E245" s="185" t="s">
        <v>318</v>
      </c>
      <c r="F245" s="185" t="s">
        <v>319</v>
      </c>
      <c r="G245" s="172"/>
      <c r="H245" s="172"/>
      <c r="I245" s="175"/>
      <c r="J245" s="186">
        <f>BK245</f>
        <v>0</v>
      </c>
      <c r="K245" s="172"/>
      <c r="L245" s="177"/>
      <c r="M245" s="178"/>
      <c r="N245" s="179"/>
      <c r="O245" s="179"/>
      <c r="P245" s="180">
        <f>SUM(P246:P251)</f>
        <v>0</v>
      </c>
      <c r="Q245" s="179"/>
      <c r="R245" s="180">
        <f>SUM(R246:R251)</f>
        <v>0.30623500000000003</v>
      </c>
      <c r="S245" s="179"/>
      <c r="T245" s="181">
        <f>SUM(T246:T251)</f>
        <v>0</v>
      </c>
      <c r="AR245" s="182" t="s">
        <v>84</v>
      </c>
      <c r="AT245" s="183" t="s">
        <v>73</v>
      </c>
      <c r="AU245" s="183" t="s">
        <v>82</v>
      </c>
      <c r="AY245" s="182" t="s">
        <v>127</v>
      </c>
      <c r="BK245" s="184">
        <f>SUM(BK246:BK251)</f>
        <v>0</v>
      </c>
    </row>
    <row r="246" spans="1:65" s="2" customFormat="1" ht="24.2" customHeight="1">
      <c r="A246" s="34"/>
      <c r="B246" s="35"/>
      <c r="C246" s="187" t="s">
        <v>320</v>
      </c>
      <c r="D246" s="187" t="s">
        <v>129</v>
      </c>
      <c r="E246" s="188" t="s">
        <v>321</v>
      </c>
      <c r="F246" s="189" t="s">
        <v>322</v>
      </c>
      <c r="G246" s="190" t="s">
        <v>132</v>
      </c>
      <c r="H246" s="191">
        <v>49.85</v>
      </c>
      <c r="I246" s="192"/>
      <c r="J246" s="193">
        <f>ROUND(I246*H246,2)</f>
        <v>0</v>
      </c>
      <c r="K246" s="194"/>
      <c r="L246" s="39"/>
      <c r="M246" s="195" t="s">
        <v>1</v>
      </c>
      <c r="N246" s="196" t="s">
        <v>39</v>
      </c>
      <c r="O246" s="71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218</v>
      </c>
      <c r="AT246" s="199" t="s">
        <v>129</v>
      </c>
      <c r="AU246" s="199" t="s">
        <v>84</v>
      </c>
      <c r="AY246" s="17" t="s">
        <v>127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7" t="s">
        <v>82</v>
      </c>
      <c r="BK246" s="200">
        <f>ROUND(I246*H246,2)</f>
        <v>0</v>
      </c>
      <c r="BL246" s="17" t="s">
        <v>218</v>
      </c>
      <c r="BM246" s="199" t="s">
        <v>323</v>
      </c>
    </row>
    <row r="247" spans="1:65" s="2" customFormat="1" ht="16.5" customHeight="1">
      <c r="A247" s="34"/>
      <c r="B247" s="35"/>
      <c r="C247" s="234" t="s">
        <v>324</v>
      </c>
      <c r="D247" s="234" t="s">
        <v>162</v>
      </c>
      <c r="E247" s="235" t="s">
        <v>325</v>
      </c>
      <c r="F247" s="236" t="s">
        <v>326</v>
      </c>
      <c r="G247" s="237" t="s">
        <v>295</v>
      </c>
      <c r="H247" s="238">
        <v>5.1999999999999998E-2</v>
      </c>
      <c r="I247" s="239"/>
      <c r="J247" s="240">
        <f>ROUND(I247*H247,2)</f>
        <v>0</v>
      </c>
      <c r="K247" s="241"/>
      <c r="L247" s="242"/>
      <c r="M247" s="243" t="s">
        <v>1</v>
      </c>
      <c r="N247" s="244" t="s">
        <v>39</v>
      </c>
      <c r="O247" s="71"/>
      <c r="P247" s="197">
        <f>O247*H247</f>
        <v>0</v>
      </c>
      <c r="Q247" s="197">
        <v>1</v>
      </c>
      <c r="R247" s="197">
        <f>Q247*H247</f>
        <v>5.1999999999999998E-2</v>
      </c>
      <c r="S247" s="197">
        <v>0</v>
      </c>
      <c r="T247" s="19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9" t="s">
        <v>306</v>
      </c>
      <c r="AT247" s="199" t="s">
        <v>162</v>
      </c>
      <c r="AU247" s="199" t="s">
        <v>84</v>
      </c>
      <c r="AY247" s="17" t="s">
        <v>127</v>
      </c>
      <c r="BE247" s="200">
        <f>IF(N247="základní",J247,0)</f>
        <v>0</v>
      </c>
      <c r="BF247" s="200">
        <f>IF(N247="snížená",J247,0)</f>
        <v>0</v>
      </c>
      <c r="BG247" s="200">
        <f>IF(N247="zákl. přenesená",J247,0)</f>
        <v>0</v>
      </c>
      <c r="BH247" s="200">
        <f>IF(N247="sníž. přenesená",J247,0)</f>
        <v>0</v>
      </c>
      <c r="BI247" s="200">
        <f>IF(N247="nulová",J247,0)</f>
        <v>0</v>
      </c>
      <c r="BJ247" s="17" t="s">
        <v>82</v>
      </c>
      <c r="BK247" s="200">
        <f>ROUND(I247*H247,2)</f>
        <v>0</v>
      </c>
      <c r="BL247" s="17" t="s">
        <v>218</v>
      </c>
      <c r="BM247" s="199" t="s">
        <v>327</v>
      </c>
    </row>
    <row r="248" spans="1:65" s="14" customFormat="1" ht="11.25">
      <c r="B248" s="212"/>
      <c r="C248" s="213"/>
      <c r="D248" s="203" t="s">
        <v>135</v>
      </c>
      <c r="E248" s="213"/>
      <c r="F248" s="215" t="s">
        <v>328</v>
      </c>
      <c r="G248" s="213"/>
      <c r="H248" s="216">
        <v>5.1999999999999998E-2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135</v>
      </c>
      <c r="AU248" s="222" t="s">
        <v>84</v>
      </c>
      <c r="AV248" s="14" t="s">
        <v>84</v>
      </c>
      <c r="AW248" s="14" t="s">
        <v>4</v>
      </c>
      <c r="AX248" s="14" t="s">
        <v>82</v>
      </c>
      <c r="AY248" s="222" t="s">
        <v>127</v>
      </c>
    </row>
    <row r="249" spans="1:65" s="2" customFormat="1" ht="24.2" customHeight="1">
      <c r="A249" s="34"/>
      <c r="B249" s="35"/>
      <c r="C249" s="187" t="s">
        <v>329</v>
      </c>
      <c r="D249" s="187" t="s">
        <v>129</v>
      </c>
      <c r="E249" s="188" t="s">
        <v>330</v>
      </c>
      <c r="F249" s="189" t="s">
        <v>331</v>
      </c>
      <c r="G249" s="190" t="s">
        <v>132</v>
      </c>
      <c r="H249" s="191">
        <v>49.85</v>
      </c>
      <c r="I249" s="192"/>
      <c r="J249" s="193">
        <f>ROUND(I249*H249,2)</f>
        <v>0</v>
      </c>
      <c r="K249" s="194"/>
      <c r="L249" s="39"/>
      <c r="M249" s="195" t="s">
        <v>1</v>
      </c>
      <c r="N249" s="196" t="s">
        <v>39</v>
      </c>
      <c r="O249" s="71"/>
      <c r="P249" s="197">
        <f>O249*H249</f>
        <v>0</v>
      </c>
      <c r="Q249" s="197">
        <v>4.0000000000000002E-4</v>
      </c>
      <c r="R249" s="197">
        <f>Q249*H249</f>
        <v>1.9940000000000003E-2</v>
      </c>
      <c r="S249" s="197">
        <v>0</v>
      </c>
      <c r="T249" s="19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9" t="s">
        <v>218</v>
      </c>
      <c r="AT249" s="199" t="s">
        <v>129</v>
      </c>
      <c r="AU249" s="199" t="s">
        <v>84</v>
      </c>
      <c r="AY249" s="17" t="s">
        <v>127</v>
      </c>
      <c r="BE249" s="200">
        <f>IF(N249="základní",J249,0)</f>
        <v>0</v>
      </c>
      <c r="BF249" s="200">
        <f>IF(N249="snížená",J249,0)</f>
        <v>0</v>
      </c>
      <c r="BG249" s="200">
        <f>IF(N249="zákl. přenesená",J249,0)</f>
        <v>0</v>
      </c>
      <c r="BH249" s="200">
        <f>IF(N249="sníž. přenesená",J249,0)</f>
        <v>0</v>
      </c>
      <c r="BI249" s="200">
        <f>IF(N249="nulová",J249,0)</f>
        <v>0</v>
      </c>
      <c r="BJ249" s="17" t="s">
        <v>82</v>
      </c>
      <c r="BK249" s="200">
        <f>ROUND(I249*H249,2)</f>
        <v>0</v>
      </c>
      <c r="BL249" s="17" t="s">
        <v>218</v>
      </c>
      <c r="BM249" s="199" t="s">
        <v>332</v>
      </c>
    </row>
    <row r="250" spans="1:65" s="14" customFormat="1" ht="11.25">
      <c r="B250" s="212"/>
      <c r="C250" s="213"/>
      <c r="D250" s="203" t="s">
        <v>135</v>
      </c>
      <c r="E250" s="214" t="s">
        <v>1</v>
      </c>
      <c r="F250" s="215" t="s">
        <v>333</v>
      </c>
      <c r="G250" s="213"/>
      <c r="H250" s="216">
        <v>49.849999999999994</v>
      </c>
      <c r="I250" s="217"/>
      <c r="J250" s="213"/>
      <c r="K250" s="213"/>
      <c r="L250" s="218"/>
      <c r="M250" s="219"/>
      <c r="N250" s="220"/>
      <c r="O250" s="220"/>
      <c r="P250" s="220"/>
      <c r="Q250" s="220"/>
      <c r="R250" s="220"/>
      <c r="S250" s="220"/>
      <c r="T250" s="221"/>
      <c r="AT250" s="222" t="s">
        <v>135</v>
      </c>
      <c r="AU250" s="222" t="s">
        <v>84</v>
      </c>
      <c r="AV250" s="14" t="s">
        <v>84</v>
      </c>
      <c r="AW250" s="14" t="s">
        <v>32</v>
      </c>
      <c r="AX250" s="14" t="s">
        <v>82</v>
      </c>
      <c r="AY250" s="222" t="s">
        <v>127</v>
      </c>
    </row>
    <row r="251" spans="1:65" s="2" customFormat="1" ht="37.9" customHeight="1">
      <c r="A251" s="34"/>
      <c r="B251" s="35"/>
      <c r="C251" s="234" t="s">
        <v>334</v>
      </c>
      <c r="D251" s="234" t="s">
        <v>162</v>
      </c>
      <c r="E251" s="235" t="s">
        <v>335</v>
      </c>
      <c r="F251" s="236" t="s">
        <v>336</v>
      </c>
      <c r="G251" s="237" t="s">
        <v>132</v>
      </c>
      <c r="H251" s="238">
        <v>49.85</v>
      </c>
      <c r="I251" s="239"/>
      <c r="J251" s="240">
        <f>ROUND(I251*H251,2)</f>
        <v>0</v>
      </c>
      <c r="K251" s="241"/>
      <c r="L251" s="242"/>
      <c r="M251" s="243" t="s">
        <v>1</v>
      </c>
      <c r="N251" s="244" t="s">
        <v>39</v>
      </c>
      <c r="O251" s="71"/>
      <c r="P251" s="197">
        <f>O251*H251</f>
        <v>0</v>
      </c>
      <c r="Q251" s="197">
        <v>4.7000000000000002E-3</v>
      </c>
      <c r="R251" s="197">
        <f>Q251*H251</f>
        <v>0.234295</v>
      </c>
      <c r="S251" s="197">
        <v>0</v>
      </c>
      <c r="T251" s="19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9" t="s">
        <v>306</v>
      </c>
      <c r="AT251" s="199" t="s">
        <v>162</v>
      </c>
      <c r="AU251" s="199" t="s">
        <v>84</v>
      </c>
      <c r="AY251" s="17" t="s">
        <v>127</v>
      </c>
      <c r="BE251" s="200">
        <f>IF(N251="základní",J251,0)</f>
        <v>0</v>
      </c>
      <c r="BF251" s="200">
        <f>IF(N251="snížená",J251,0)</f>
        <v>0</v>
      </c>
      <c r="BG251" s="200">
        <f>IF(N251="zákl. přenesená",J251,0)</f>
        <v>0</v>
      </c>
      <c r="BH251" s="200">
        <f>IF(N251="sníž. přenesená",J251,0)</f>
        <v>0</v>
      </c>
      <c r="BI251" s="200">
        <f>IF(N251="nulová",J251,0)</f>
        <v>0</v>
      </c>
      <c r="BJ251" s="17" t="s">
        <v>82</v>
      </c>
      <c r="BK251" s="200">
        <f>ROUND(I251*H251,2)</f>
        <v>0</v>
      </c>
      <c r="BL251" s="17" t="s">
        <v>218</v>
      </c>
      <c r="BM251" s="199" t="s">
        <v>337</v>
      </c>
    </row>
    <row r="252" spans="1:65" s="12" customFormat="1" ht="22.9" customHeight="1">
      <c r="B252" s="171"/>
      <c r="C252" s="172"/>
      <c r="D252" s="173" t="s">
        <v>73</v>
      </c>
      <c r="E252" s="185" t="s">
        <v>338</v>
      </c>
      <c r="F252" s="185" t="s">
        <v>339</v>
      </c>
      <c r="G252" s="172"/>
      <c r="H252" s="172"/>
      <c r="I252" s="175"/>
      <c r="J252" s="186">
        <f>BK252</f>
        <v>0</v>
      </c>
      <c r="K252" s="172"/>
      <c r="L252" s="177"/>
      <c r="M252" s="178"/>
      <c r="N252" s="179"/>
      <c r="O252" s="179"/>
      <c r="P252" s="180">
        <f>SUM(P253:P263)</f>
        <v>0</v>
      </c>
      <c r="Q252" s="179"/>
      <c r="R252" s="180">
        <f>SUM(R253:R263)</f>
        <v>5.2991999999999997E-2</v>
      </c>
      <c r="S252" s="179"/>
      <c r="T252" s="181">
        <f>SUM(T253:T263)</f>
        <v>0</v>
      </c>
      <c r="AR252" s="182" t="s">
        <v>84</v>
      </c>
      <c r="AT252" s="183" t="s">
        <v>73</v>
      </c>
      <c r="AU252" s="183" t="s">
        <v>82</v>
      </c>
      <c r="AY252" s="182" t="s">
        <v>127</v>
      </c>
      <c r="BK252" s="184">
        <f>SUM(BK253:BK263)</f>
        <v>0</v>
      </c>
    </row>
    <row r="253" spans="1:65" s="2" customFormat="1" ht="16.5" customHeight="1">
      <c r="A253" s="34"/>
      <c r="B253" s="35"/>
      <c r="C253" s="187" t="s">
        <v>340</v>
      </c>
      <c r="D253" s="187" t="s">
        <v>129</v>
      </c>
      <c r="E253" s="188" t="s">
        <v>341</v>
      </c>
      <c r="F253" s="189" t="s">
        <v>342</v>
      </c>
      <c r="G253" s="190" t="s">
        <v>132</v>
      </c>
      <c r="H253" s="191">
        <v>132.47999999999999</v>
      </c>
      <c r="I253" s="192"/>
      <c r="J253" s="193">
        <f>ROUND(I253*H253,2)</f>
        <v>0</v>
      </c>
      <c r="K253" s="194"/>
      <c r="L253" s="39"/>
      <c r="M253" s="195" t="s">
        <v>1</v>
      </c>
      <c r="N253" s="196" t="s">
        <v>39</v>
      </c>
      <c r="O253" s="71"/>
      <c r="P253" s="197">
        <f>O253*H253</f>
        <v>0</v>
      </c>
      <c r="Q253" s="197">
        <v>6.9999999999999994E-5</v>
      </c>
      <c r="R253" s="197">
        <f>Q253*H253</f>
        <v>9.2735999999999982E-3</v>
      </c>
      <c r="S253" s="197">
        <v>0</v>
      </c>
      <c r="T253" s="19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9" t="s">
        <v>218</v>
      </c>
      <c r="AT253" s="199" t="s">
        <v>129</v>
      </c>
      <c r="AU253" s="199" t="s">
        <v>84</v>
      </c>
      <c r="AY253" s="17" t="s">
        <v>127</v>
      </c>
      <c r="BE253" s="200">
        <f>IF(N253="základní",J253,0)</f>
        <v>0</v>
      </c>
      <c r="BF253" s="200">
        <f>IF(N253="snížená",J253,0)</f>
        <v>0</v>
      </c>
      <c r="BG253" s="200">
        <f>IF(N253="zákl. přenesená",J253,0)</f>
        <v>0</v>
      </c>
      <c r="BH253" s="200">
        <f>IF(N253="sníž. přenesená",J253,0)</f>
        <v>0</v>
      </c>
      <c r="BI253" s="200">
        <f>IF(N253="nulová",J253,0)</f>
        <v>0</v>
      </c>
      <c r="BJ253" s="17" t="s">
        <v>82</v>
      </c>
      <c r="BK253" s="200">
        <f>ROUND(I253*H253,2)</f>
        <v>0</v>
      </c>
      <c r="BL253" s="17" t="s">
        <v>218</v>
      </c>
      <c r="BM253" s="199" t="s">
        <v>343</v>
      </c>
    </row>
    <row r="254" spans="1:65" s="13" customFormat="1" ht="11.25">
      <c r="B254" s="201"/>
      <c r="C254" s="202"/>
      <c r="D254" s="203" t="s">
        <v>135</v>
      </c>
      <c r="E254" s="204" t="s">
        <v>1</v>
      </c>
      <c r="F254" s="205" t="s">
        <v>344</v>
      </c>
      <c r="G254" s="202"/>
      <c r="H254" s="204" t="s">
        <v>1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135</v>
      </c>
      <c r="AU254" s="211" t="s">
        <v>84</v>
      </c>
      <c r="AV254" s="13" t="s">
        <v>82</v>
      </c>
      <c r="AW254" s="13" t="s">
        <v>32</v>
      </c>
      <c r="AX254" s="13" t="s">
        <v>74</v>
      </c>
      <c r="AY254" s="211" t="s">
        <v>127</v>
      </c>
    </row>
    <row r="255" spans="1:65" s="14" customFormat="1" ht="11.25">
      <c r="B255" s="212"/>
      <c r="C255" s="213"/>
      <c r="D255" s="203" t="s">
        <v>135</v>
      </c>
      <c r="E255" s="214" t="s">
        <v>1</v>
      </c>
      <c r="F255" s="215" t="s">
        <v>345</v>
      </c>
      <c r="G255" s="213"/>
      <c r="H255" s="216">
        <v>53.76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135</v>
      </c>
      <c r="AU255" s="222" t="s">
        <v>84</v>
      </c>
      <c r="AV255" s="14" t="s">
        <v>84</v>
      </c>
      <c r="AW255" s="14" t="s">
        <v>32</v>
      </c>
      <c r="AX255" s="14" t="s">
        <v>74</v>
      </c>
      <c r="AY255" s="222" t="s">
        <v>127</v>
      </c>
    </row>
    <row r="256" spans="1:65" s="13" customFormat="1" ht="11.25">
      <c r="B256" s="201"/>
      <c r="C256" s="202"/>
      <c r="D256" s="203" t="s">
        <v>135</v>
      </c>
      <c r="E256" s="204" t="s">
        <v>1</v>
      </c>
      <c r="F256" s="205" t="s">
        <v>346</v>
      </c>
      <c r="G256" s="202"/>
      <c r="H256" s="204" t="s">
        <v>1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135</v>
      </c>
      <c r="AU256" s="211" t="s">
        <v>84</v>
      </c>
      <c r="AV256" s="13" t="s">
        <v>82</v>
      </c>
      <c r="AW256" s="13" t="s">
        <v>32</v>
      </c>
      <c r="AX256" s="13" t="s">
        <v>74</v>
      </c>
      <c r="AY256" s="211" t="s">
        <v>127</v>
      </c>
    </row>
    <row r="257" spans="1:65" s="14" customFormat="1" ht="11.25">
      <c r="B257" s="212"/>
      <c r="C257" s="213"/>
      <c r="D257" s="203" t="s">
        <v>135</v>
      </c>
      <c r="E257" s="214" t="s">
        <v>1</v>
      </c>
      <c r="F257" s="215" t="s">
        <v>347</v>
      </c>
      <c r="G257" s="213"/>
      <c r="H257" s="216">
        <v>73.919999999999987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135</v>
      </c>
      <c r="AU257" s="222" t="s">
        <v>84</v>
      </c>
      <c r="AV257" s="14" t="s">
        <v>84</v>
      </c>
      <c r="AW257" s="14" t="s">
        <v>32</v>
      </c>
      <c r="AX257" s="14" t="s">
        <v>74</v>
      </c>
      <c r="AY257" s="222" t="s">
        <v>127</v>
      </c>
    </row>
    <row r="258" spans="1:65" s="13" customFormat="1" ht="11.25">
      <c r="B258" s="201"/>
      <c r="C258" s="202"/>
      <c r="D258" s="203" t="s">
        <v>135</v>
      </c>
      <c r="E258" s="204" t="s">
        <v>1</v>
      </c>
      <c r="F258" s="205" t="s">
        <v>348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135</v>
      </c>
      <c r="AU258" s="211" t="s">
        <v>84</v>
      </c>
      <c r="AV258" s="13" t="s">
        <v>82</v>
      </c>
      <c r="AW258" s="13" t="s">
        <v>32</v>
      </c>
      <c r="AX258" s="13" t="s">
        <v>74</v>
      </c>
      <c r="AY258" s="211" t="s">
        <v>127</v>
      </c>
    </row>
    <row r="259" spans="1:65" s="14" customFormat="1" ht="11.25">
      <c r="B259" s="212"/>
      <c r="C259" s="213"/>
      <c r="D259" s="203" t="s">
        <v>135</v>
      </c>
      <c r="E259" s="214" t="s">
        <v>1</v>
      </c>
      <c r="F259" s="215" t="s">
        <v>349</v>
      </c>
      <c r="G259" s="213"/>
      <c r="H259" s="216">
        <v>4.8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135</v>
      </c>
      <c r="AU259" s="222" t="s">
        <v>84</v>
      </c>
      <c r="AV259" s="14" t="s">
        <v>84</v>
      </c>
      <c r="AW259" s="14" t="s">
        <v>32</v>
      </c>
      <c r="AX259" s="14" t="s">
        <v>74</v>
      </c>
      <c r="AY259" s="222" t="s">
        <v>127</v>
      </c>
    </row>
    <row r="260" spans="1:65" s="15" customFormat="1" ht="11.25">
      <c r="B260" s="223"/>
      <c r="C260" s="224"/>
      <c r="D260" s="203" t="s">
        <v>135</v>
      </c>
      <c r="E260" s="225" t="s">
        <v>1</v>
      </c>
      <c r="F260" s="226" t="s">
        <v>148</v>
      </c>
      <c r="G260" s="224"/>
      <c r="H260" s="227">
        <v>132.47999999999999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AT260" s="233" t="s">
        <v>135</v>
      </c>
      <c r="AU260" s="233" t="s">
        <v>84</v>
      </c>
      <c r="AV260" s="15" t="s">
        <v>133</v>
      </c>
      <c r="AW260" s="15" t="s">
        <v>32</v>
      </c>
      <c r="AX260" s="15" t="s">
        <v>82</v>
      </c>
      <c r="AY260" s="233" t="s">
        <v>127</v>
      </c>
    </row>
    <row r="261" spans="1:65" s="2" customFormat="1" ht="16.5" customHeight="1">
      <c r="A261" s="34"/>
      <c r="B261" s="35"/>
      <c r="C261" s="187" t="s">
        <v>350</v>
      </c>
      <c r="D261" s="187" t="s">
        <v>129</v>
      </c>
      <c r="E261" s="188" t="s">
        <v>351</v>
      </c>
      <c r="F261" s="189" t="s">
        <v>352</v>
      </c>
      <c r="G261" s="190" t="s">
        <v>132</v>
      </c>
      <c r="H261" s="191">
        <v>132.47999999999999</v>
      </c>
      <c r="I261" s="192"/>
      <c r="J261" s="193">
        <f>ROUND(I261*H261,2)</f>
        <v>0</v>
      </c>
      <c r="K261" s="194"/>
      <c r="L261" s="39"/>
      <c r="M261" s="195" t="s">
        <v>1</v>
      </c>
      <c r="N261" s="196" t="s">
        <v>39</v>
      </c>
      <c r="O261" s="71"/>
      <c r="P261" s="197">
        <f>O261*H261</f>
        <v>0</v>
      </c>
      <c r="Q261" s="197">
        <v>0</v>
      </c>
      <c r="R261" s="197">
        <f>Q261*H261</f>
        <v>0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218</v>
      </c>
      <c r="AT261" s="199" t="s">
        <v>129</v>
      </c>
      <c r="AU261" s="199" t="s">
        <v>84</v>
      </c>
      <c r="AY261" s="17" t="s">
        <v>127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7" t="s">
        <v>82</v>
      </c>
      <c r="BK261" s="200">
        <f>ROUND(I261*H261,2)</f>
        <v>0</v>
      </c>
      <c r="BL261" s="17" t="s">
        <v>218</v>
      </c>
      <c r="BM261" s="199" t="s">
        <v>353</v>
      </c>
    </row>
    <row r="262" spans="1:65" s="2" customFormat="1" ht="24.2" customHeight="1">
      <c r="A262" s="34"/>
      <c r="B262" s="35"/>
      <c r="C262" s="187" t="s">
        <v>354</v>
      </c>
      <c r="D262" s="187" t="s">
        <v>129</v>
      </c>
      <c r="E262" s="188" t="s">
        <v>355</v>
      </c>
      <c r="F262" s="189" t="s">
        <v>356</v>
      </c>
      <c r="G262" s="190" t="s">
        <v>132</v>
      </c>
      <c r="H262" s="191">
        <v>132.47999999999999</v>
      </c>
      <c r="I262" s="192"/>
      <c r="J262" s="193">
        <f>ROUND(I262*H262,2)</f>
        <v>0</v>
      </c>
      <c r="K262" s="194"/>
      <c r="L262" s="39"/>
      <c r="M262" s="195" t="s">
        <v>1</v>
      </c>
      <c r="N262" s="196" t="s">
        <v>39</v>
      </c>
      <c r="O262" s="71"/>
      <c r="P262" s="197">
        <f>O262*H262</f>
        <v>0</v>
      </c>
      <c r="Q262" s="197">
        <v>2.3000000000000001E-4</v>
      </c>
      <c r="R262" s="197">
        <f>Q262*H262</f>
        <v>3.0470399999999998E-2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218</v>
      </c>
      <c r="AT262" s="199" t="s">
        <v>129</v>
      </c>
      <c r="AU262" s="199" t="s">
        <v>84</v>
      </c>
      <c r="AY262" s="17" t="s">
        <v>127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7" t="s">
        <v>82</v>
      </c>
      <c r="BK262" s="200">
        <f>ROUND(I262*H262,2)</f>
        <v>0</v>
      </c>
      <c r="BL262" s="17" t="s">
        <v>218</v>
      </c>
      <c r="BM262" s="199" t="s">
        <v>357</v>
      </c>
    </row>
    <row r="263" spans="1:65" s="2" customFormat="1" ht="24.2" customHeight="1">
      <c r="A263" s="34"/>
      <c r="B263" s="35"/>
      <c r="C263" s="187" t="s">
        <v>358</v>
      </c>
      <c r="D263" s="187" t="s">
        <v>129</v>
      </c>
      <c r="E263" s="188" t="s">
        <v>359</v>
      </c>
      <c r="F263" s="189" t="s">
        <v>360</v>
      </c>
      <c r="G263" s="190" t="s">
        <v>132</v>
      </c>
      <c r="H263" s="191">
        <v>132.47999999999999</v>
      </c>
      <c r="I263" s="192"/>
      <c r="J263" s="193">
        <f>ROUND(I263*H263,2)</f>
        <v>0</v>
      </c>
      <c r="K263" s="194"/>
      <c r="L263" s="39"/>
      <c r="M263" s="195" t="s">
        <v>1</v>
      </c>
      <c r="N263" s="196" t="s">
        <v>39</v>
      </c>
      <c r="O263" s="71"/>
      <c r="P263" s="197">
        <f>O263*H263</f>
        <v>0</v>
      </c>
      <c r="Q263" s="197">
        <v>1E-4</v>
      </c>
      <c r="R263" s="197">
        <f>Q263*H263</f>
        <v>1.3247999999999999E-2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218</v>
      </c>
      <c r="AT263" s="199" t="s">
        <v>129</v>
      </c>
      <c r="AU263" s="199" t="s">
        <v>84</v>
      </c>
      <c r="AY263" s="17" t="s">
        <v>127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7" t="s">
        <v>82</v>
      </c>
      <c r="BK263" s="200">
        <f>ROUND(I263*H263,2)</f>
        <v>0</v>
      </c>
      <c r="BL263" s="17" t="s">
        <v>218</v>
      </c>
      <c r="BM263" s="199" t="s">
        <v>361</v>
      </c>
    </row>
    <row r="264" spans="1:65" s="12" customFormat="1" ht="25.9" customHeight="1">
      <c r="B264" s="171"/>
      <c r="C264" s="172"/>
      <c r="D264" s="173" t="s">
        <v>73</v>
      </c>
      <c r="E264" s="174" t="s">
        <v>362</v>
      </c>
      <c r="F264" s="174" t="s">
        <v>363</v>
      </c>
      <c r="G264" s="172"/>
      <c r="H264" s="172"/>
      <c r="I264" s="175"/>
      <c r="J264" s="176">
        <f>BK264</f>
        <v>0</v>
      </c>
      <c r="K264" s="172"/>
      <c r="L264" s="177"/>
      <c r="M264" s="178"/>
      <c r="N264" s="179"/>
      <c r="O264" s="179"/>
      <c r="P264" s="180">
        <f>P265+P268+P270+P272</f>
        <v>0</v>
      </c>
      <c r="Q264" s="179"/>
      <c r="R264" s="180">
        <f>R265+R268+R270+R272</f>
        <v>0</v>
      </c>
      <c r="S264" s="179"/>
      <c r="T264" s="181">
        <f>T265+T268+T270+T272</f>
        <v>0</v>
      </c>
      <c r="AR264" s="182" t="s">
        <v>161</v>
      </c>
      <c r="AT264" s="183" t="s">
        <v>73</v>
      </c>
      <c r="AU264" s="183" t="s">
        <v>74</v>
      </c>
      <c r="AY264" s="182" t="s">
        <v>127</v>
      </c>
      <c r="BK264" s="184">
        <f>BK265+BK268+BK270+BK272</f>
        <v>0</v>
      </c>
    </row>
    <row r="265" spans="1:65" s="12" customFormat="1" ht="22.9" customHeight="1">
      <c r="B265" s="171"/>
      <c r="C265" s="172"/>
      <c r="D265" s="173" t="s">
        <v>73</v>
      </c>
      <c r="E265" s="185" t="s">
        <v>364</v>
      </c>
      <c r="F265" s="185" t="s">
        <v>365</v>
      </c>
      <c r="G265" s="172"/>
      <c r="H265" s="172"/>
      <c r="I265" s="175"/>
      <c r="J265" s="186">
        <f>BK265</f>
        <v>0</v>
      </c>
      <c r="K265" s="172"/>
      <c r="L265" s="177"/>
      <c r="M265" s="178"/>
      <c r="N265" s="179"/>
      <c r="O265" s="179"/>
      <c r="P265" s="180">
        <f>SUM(P266:P267)</f>
        <v>0</v>
      </c>
      <c r="Q265" s="179"/>
      <c r="R265" s="180">
        <f>SUM(R266:R267)</f>
        <v>0</v>
      </c>
      <c r="S265" s="179"/>
      <c r="T265" s="181">
        <f>SUM(T266:T267)</f>
        <v>0</v>
      </c>
      <c r="AR265" s="182" t="s">
        <v>161</v>
      </c>
      <c r="AT265" s="183" t="s">
        <v>73</v>
      </c>
      <c r="AU265" s="183" t="s">
        <v>82</v>
      </c>
      <c r="AY265" s="182" t="s">
        <v>127</v>
      </c>
      <c r="BK265" s="184">
        <f>SUM(BK266:BK267)</f>
        <v>0</v>
      </c>
    </row>
    <row r="266" spans="1:65" s="2" customFormat="1" ht="16.5" customHeight="1">
      <c r="A266" s="34"/>
      <c r="B266" s="35"/>
      <c r="C266" s="187" t="s">
        <v>366</v>
      </c>
      <c r="D266" s="187" t="s">
        <v>129</v>
      </c>
      <c r="E266" s="188" t="s">
        <v>367</v>
      </c>
      <c r="F266" s="189" t="s">
        <v>365</v>
      </c>
      <c r="G266" s="190" t="s">
        <v>368</v>
      </c>
      <c r="H266" s="191">
        <v>1</v>
      </c>
      <c r="I266" s="192"/>
      <c r="J266" s="193">
        <f>ROUND(I266*H266,2)</f>
        <v>0</v>
      </c>
      <c r="K266" s="194"/>
      <c r="L266" s="39"/>
      <c r="M266" s="195" t="s">
        <v>1</v>
      </c>
      <c r="N266" s="196" t="s">
        <v>39</v>
      </c>
      <c r="O266" s="71"/>
      <c r="P266" s="197">
        <f>O266*H266</f>
        <v>0</v>
      </c>
      <c r="Q266" s="197">
        <v>0</v>
      </c>
      <c r="R266" s="197">
        <f>Q266*H266</f>
        <v>0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369</v>
      </c>
      <c r="AT266" s="199" t="s">
        <v>129</v>
      </c>
      <c r="AU266" s="199" t="s">
        <v>84</v>
      </c>
      <c r="AY266" s="17" t="s">
        <v>127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7" t="s">
        <v>82</v>
      </c>
      <c r="BK266" s="200">
        <f>ROUND(I266*H266,2)</f>
        <v>0</v>
      </c>
      <c r="BL266" s="17" t="s">
        <v>369</v>
      </c>
      <c r="BM266" s="199" t="s">
        <v>370</v>
      </c>
    </row>
    <row r="267" spans="1:65" s="2" customFormat="1" ht="16.5" customHeight="1">
      <c r="A267" s="34"/>
      <c r="B267" s="35"/>
      <c r="C267" s="187" t="s">
        <v>371</v>
      </c>
      <c r="D267" s="187" t="s">
        <v>129</v>
      </c>
      <c r="E267" s="188" t="s">
        <v>372</v>
      </c>
      <c r="F267" s="189" t="s">
        <v>373</v>
      </c>
      <c r="G267" s="190" t="s">
        <v>368</v>
      </c>
      <c r="H267" s="191">
        <v>1</v>
      </c>
      <c r="I267" s="192"/>
      <c r="J267" s="193">
        <f>ROUND(I267*H267,2)</f>
        <v>0</v>
      </c>
      <c r="K267" s="194"/>
      <c r="L267" s="39"/>
      <c r="M267" s="195" t="s">
        <v>1</v>
      </c>
      <c r="N267" s="196" t="s">
        <v>39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369</v>
      </c>
      <c r="AT267" s="199" t="s">
        <v>129</v>
      </c>
      <c r="AU267" s="199" t="s">
        <v>84</v>
      </c>
      <c r="AY267" s="17" t="s">
        <v>127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7" t="s">
        <v>82</v>
      </c>
      <c r="BK267" s="200">
        <f>ROUND(I267*H267,2)</f>
        <v>0</v>
      </c>
      <c r="BL267" s="17" t="s">
        <v>369</v>
      </c>
      <c r="BM267" s="199" t="s">
        <v>374</v>
      </c>
    </row>
    <row r="268" spans="1:65" s="12" customFormat="1" ht="22.9" customHeight="1">
      <c r="B268" s="171"/>
      <c r="C268" s="172"/>
      <c r="D268" s="173" t="s">
        <v>73</v>
      </c>
      <c r="E268" s="185" t="s">
        <v>375</v>
      </c>
      <c r="F268" s="185" t="s">
        <v>376</v>
      </c>
      <c r="G268" s="172"/>
      <c r="H268" s="172"/>
      <c r="I268" s="175"/>
      <c r="J268" s="186">
        <f>BK268</f>
        <v>0</v>
      </c>
      <c r="K268" s="172"/>
      <c r="L268" s="177"/>
      <c r="M268" s="178"/>
      <c r="N268" s="179"/>
      <c r="O268" s="179"/>
      <c r="P268" s="180">
        <f>P269</f>
        <v>0</v>
      </c>
      <c r="Q268" s="179"/>
      <c r="R268" s="180">
        <f>R269</f>
        <v>0</v>
      </c>
      <c r="S268" s="179"/>
      <c r="T268" s="181">
        <f>T269</f>
        <v>0</v>
      </c>
      <c r="AR268" s="182" t="s">
        <v>161</v>
      </c>
      <c r="AT268" s="183" t="s">
        <v>73</v>
      </c>
      <c r="AU268" s="183" t="s">
        <v>82</v>
      </c>
      <c r="AY268" s="182" t="s">
        <v>127</v>
      </c>
      <c r="BK268" s="184">
        <f>BK269</f>
        <v>0</v>
      </c>
    </row>
    <row r="269" spans="1:65" s="2" customFormat="1" ht="16.5" customHeight="1">
      <c r="A269" s="34"/>
      <c r="B269" s="35"/>
      <c r="C269" s="187" t="s">
        <v>377</v>
      </c>
      <c r="D269" s="187" t="s">
        <v>129</v>
      </c>
      <c r="E269" s="188" t="s">
        <v>378</v>
      </c>
      <c r="F269" s="189" t="s">
        <v>376</v>
      </c>
      <c r="G269" s="190" t="s">
        <v>368</v>
      </c>
      <c r="H269" s="191">
        <v>1</v>
      </c>
      <c r="I269" s="192"/>
      <c r="J269" s="193">
        <f>ROUND(I269*H269,2)</f>
        <v>0</v>
      </c>
      <c r="K269" s="194"/>
      <c r="L269" s="39"/>
      <c r="M269" s="195" t="s">
        <v>1</v>
      </c>
      <c r="N269" s="196" t="s">
        <v>39</v>
      </c>
      <c r="O269" s="71"/>
      <c r="P269" s="197">
        <f>O269*H269</f>
        <v>0</v>
      </c>
      <c r="Q269" s="197">
        <v>0</v>
      </c>
      <c r="R269" s="197">
        <f>Q269*H269</f>
        <v>0</v>
      </c>
      <c r="S269" s="197">
        <v>0</v>
      </c>
      <c r="T269" s="19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9" t="s">
        <v>369</v>
      </c>
      <c r="AT269" s="199" t="s">
        <v>129</v>
      </c>
      <c r="AU269" s="199" t="s">
        <v>84</v>
      </c>
      <c r="AY269" s="17" t="s">
        <v>127</v>
      </c>
      <c r="BE269" s="200">
        <f>IF(N269="základní",J269,0)</f>
        <v>0</v>
      </c>
      <c r="BF269" s="200">
        <f>IF(N269="snížená",J269,0)</f>
        <v>0</v>
      </c>
      <c r="BG269" s="200">
        <f>IF(N269="zákl. přenesená",J269,0)</f>
        <v>0</v>
      </c>
      <c r="BH269" s="200">
        <f>IF(N269="sníž. přenesená",J269,0)</f>
        <v>0</v>
      </c>
      <c r="BI269" s="200">
        <f>IF(N269="nulová",J269,0)</f>
        <v>0</v>
      </c>
      <c r="BJ269" s="17" t="s">
        <v>82</v>
      </c>
      <c r="BK269" s="200">
        <f>ROUND(I269*H269,2)</f>
        <v>0</v>
      </c>
      <c r="BL269" s="17" t="s">
        <v>369</v>
      </c>
      <c r="BM269" s="199" t="s">
        <v>379</v>
      </c>
    </row>
    <row r="270" spans="1:65" s="12" customFormat="1" ht="22.9" customHeight="1">
      <c r="B270" s="171"/>
      <c r="C270" s="172"/>
      <c r="D270" s="173" t="s">
        <v>73</v>
      </c>
      <c r="E270" s="185" t="s">
        <v>380</v>
      </c>
      <c r="F270" s="185" t="s">
        <v>381</v>
      </c>
      <c r="G270" s="172"/>
      <c r="H270" s="172"/>
      <c r="I270" s="175"/>
      <c r="J270" s="186">
        <f>BK270</f>
        <v>0</v>
      </c>
      <c r="K270" s="172"/>
      <c r="L270" s="177"/>
      <c r="M270" s="178"/>
      <c r="N270" s="179"/>
      <c r="O270" s="179"/>
      <c r="P270" s="180">
        <f>P271</f>
        <v>0</v>
      </c>
      <c r="Q270" s="179"/>
      <c r="R270" s="180">
        <f>R271</f>
        <v>0</v>
      </c>
      <c r="S270" s="179"/>
      <c r="T270" s="181">
        <f>T271</f>
        <v>0</v>
      </c>
      <c r="AR270" s="182" t="s">
        <v>161</v>
      </c>
      <c r="AT270" s="183" t="s">
        <v>73</v>
      </c>
      <c r="AU270" s="183" t="s">
        <v>82</v>
      </c>
      <c r="AY270" s="182" t="s">
        <v>127</v>
      </c>
      <c r="BK270" s="184">
        <f>BK271</f>
        <v>0</v>
      </c>
    </row>
    <row r="271" spans="1:65" s="2" customFormat="1" ht="16.5" customHeight="1">
      <c r="A271" s="34"/>
      <c r="B271" s="35"/>
      <c r="C271" s="187" t="s">
        <v>382</v>
      </c>
      <c r="D271" s="187" t="s">
        <v>129</v>
      </c>
      <c r="E271" s="188" t="s">
        <v>383</v>
      </c>
      <c r="F271" s="189" t="s">
        <v>381</v>
      </c>
      <c r="G271" s="190" t="s">
        <v>368</v>
      </c>
      <c r="H271" s="191">
        <v>1</v>
      </c>
      <c r="I271" s="192"/>
      <c r="J271" s="193">
        <f>ROUND(I271*H271,2)</f>
        <v>0</v>
      </c>
      <c r="K271" s="194"/>
      <c r="L271" s="39"/>
      <c r="M271" s="195" t="s">
        <v>1</v>
      </c>
      <c r="N271" s="196" t="s">
        <v>39</v>
      </c>
      <c r="O271" s="71"/>
      <c r="P271" s="197">
        <f>O271*H271</f>
        <v>0</v>
      </c>
      <c r="Q271" s="197">
        <v>0</v>
      </c>
      <c r="R271" s="197">
        <f>Q271*H271</f>
        <v>0</v>
      </c>
      <c r="S271" s="197">
        <v>0</v>
      </c>
      <c r="T271" s="19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9" t="s">
        <v>369</v>
      </c>
      <c r="AT271" s="199" t="s">
        <v>129</v>
      </c>
      <c r="AU271" s="199" t="s">
        <v>84</v>
      </c>
      <c r="AY271" s="17" t="s">
        <v>127</v>
      </c>
      <c r="BE271" s="200">
        <f>IF(N271="základní",J271,0)</f>
        <v>0</v>
      </c>
      <c r="BF271" s="200">
        <f>IF(N271="snížená",J271,0)</f>
        <v>0</v>
      </c>
      <c r="BG271" s="200">
        <f>IF(N271="zákl. přenesená",J271,0)</f>
        <v>0</v>
      </c>
      <c r="BH271" s="200">
        <f>IF(N271="sníž. přenesená",J271,0)</f>
        <v>0</v>
      </c>
      <c r="BI271" s="200">
        <f>IF(N271="nulová",J271,0)</f>
        <v>0</v>
      </c>
      <c r="BJ271" s="17" t="s">
        <v>82</v>
      </c>
      <c r="BK271" s="200">
        <f>ROUND(I271*H271,2)</f>
        <v>0</v>
      </c>
      <c r="BL271" s="17" t="s">
        <v>369</v>
      </c>
      <c r="BM271" s="199" t="s">
        <v>384</v>
      </c>
    </row>
    <row r="272" spans="1:65" s="12" customFormat="1" ht="22.9" customHeight="1">
      <c r="B272" s="171"/>
      <c r="C272" s="172"/>
      <c r="D272" s="173" t="s">
        <v>73</v>
      </c>
      <c r="E272" s="185" t="s">
        <v>385</v>
      </c>
      <c r="F272" s="185" t="s">
        <v>386</v>
      </c>
      <c r="G272" s="172"/>
      <c r="H272" s="172"/>
      <c r="I272" s="175"/>
      <c r="J272" s="186">
        <f>BK272</f>
        <v>0</v>
      </c>
      <c r="K272" s="172"/>
      <c r="L272" s="177"/>
      <c r="M272" s="178"/>
      <c r="N272" s="179"/>
      <c r="O272" s="179"/>
      <c r="P272" s="180">
        <f>P273</f>
        <v>0</v>
      </c>
      <c r="Q272" s="179"/>
      <c r="R272" s="180">
        <f>R273</f>
        <v>0</v>
      </c>
      <c r="S272" s="179"/>
      <c r="T272" s="181">
        <f>T273</f>
        <v>0</v>
      </c>
      <c r="AR272" s="182" t="s">
        <v>161</v>
      </c>
      <c r="AT272" s="183" t="s">
        <v>73</v>
      </c>
      <c r="AU272" s="183" t="s">
        <v>82</v>
      </c>
      <c r="AY272" s="182" t="s">
        <v>127</v>
      </c>
      <c r="BK272" s="184">
        <f>BK273</f>
        <v>0</v>
      </c>
    </row>
    <row r="273" spans="1:65" s="2" customFormat="1" ht="24.2" customHeight="1">
      <c r="A273" s="34"/>
      <c r="B273" s="35"/>
      <c r="C273" s="187" t="s">
        <v>387</v>
      </c>
      <c r="D273" s="187" t="s">
        <v>129</v>
      </c>
      <c r="E273" s="188" t="s">
        <v>388</v>
      </c>
      <c r="F273" s="189" t="s">
        <v>389</v>
      </c>
      <c r="G273" s="190" t="s">
        <v>368</v>
      </c>
      <c r="H273" s="191">
        <v>1</v>
      </c>
      <c r="I273" s="192"/>
      <c r="J273" s="193">
        <f>ROUND(I273*H273,2)</f>
        <v>0</v>
      </c>
      <c r="K273" s="194"/>
      <c r="L273" s="39"/>
      <c r="M273" s="245" t="s">
        <v>1</v>
      </c>
      <c r="N273" s="246" t="s">
        <v>39</v>
      </c>
      <c r="O273" s="247"/>
      <c r="P273" s="248">
        <f>O273*H273</f>
        <v>0</v>
      </c>
      <c r="Q273" s="248">
        <v>0</v>
      </c>
      <c r="R273" s="248">
        <f>Q273*H273</f>
        <v>0</v>
      </c>
      <c r="S273" s="248">
        <v>0</v>
      </c>
      <c r="T273" s="249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369</v>
      </c>
      <c r="AT273" s="199" t="s">
        <v>129</v>
      </c>
      <c r="AU273" s="199" t="s">
        <v>84</v>
      </c>
      <c r="AY273" s="17" t="s">
        <v>127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7" t="s">
        <v>82</v>
      </c>
      <c r="BK273" s="200">
        <f>ROUND(I273*H273,2)</f>
        <v>0</v>
      </c>
      <c r="BL273" s="17" t="s">
        <v>369</v>
      </c>
      <c r="BM273" s="199" t="s">
        <v>390</v>
      </c>
    </row>
    <row r="274" spans="1:65" s="2" customFormat="1" ht="6.95" customHeight="1">
      <c r="A274" s="34"/>
      <c r="B274" s="54"/>
      <c r="C274" s="55"/>
      <c r="D274" s="55"/>
      <c r="E274" s="55"/>
      <c r="F274" s="55"/>
      <c r="G274" s="55"/>
      <c r="H274" s="55"/>
      <c r="I274" s="55"/>
      <c r="J274" s="55"/>
      <c r="K274" s="55"/>
      <c r="L274" s="39"/>
      <c r="M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</row>
  </sheetData>
  <sheetProtection algorithmName="SHA-512" hashValue="7qYU6gPuITBM353hqKeBDNq9kxIozKKL/U4Zhe2ZtnDkT8cuTKtxtLrAoMCJ0VEcGE4fYi4pmxyYT4pMlzGwmQ==" saltValue="rcYIbTYKFUe5b99Kmo27apxxVwGwCQPEqXhtlaED+kXwEOR9kF7IyYGIqImNlrAxmWJGM+Cyn6GCZWgZ8bn4Vg==" spinCount="100000" sheet="1" objects="1" scenarios="1" formatColumns="0" formatRows="0" autoFilter="0"/>
  <autoFilter ref="C131:K273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2"/>
  <sheetViews>
    <sheetView showGridLines="0" tabSelected="1" topLeftCell="A128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84</v>
      </c>
    </row>
    <row r="4" spans="1:46" s="1" customFormat="1" ht="24.95" customHeight="1">
      <c r="B4" s="20"/>
      <c r="D4" s="110" t="s">
        <v>88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1" t="str">
        <f>'Rekapitulace stavby'!K6</f>
        <v>Roztocká 9/43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89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391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26. 3. 2025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30</v>
      </c>
      <c r="E23" s="34"/>
      <c r="F23" s="34"/>
      <c r="G23" s="34"/>
      <c r="H23" s="34"/>
      <c r="I23" s="112" t="s">
        <v>25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31</v>
      </c>
      <c r="F24" s="34"/>
      <c r="G24" s="34"/>
      <c r="H24" s="34"/>
      <c r="I24" s="112" t="s">
        <v>26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34</v>
      </c>
      <c r="E30" s="34"/>
      <c r="F30" s="34"/>
      <c r="G30" s="34"/>
      <c r="H30" s="34"/>
      <c r="I30" s="34"/>
      <c r="J30" s="120">
        <f>ROUND(J132,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36</v>
      </c>
      <c r="G32" s="34"/>
      <c r="H32" s="34"/>
      <c r="I32" s="121" t="s">
        <v>35</v>
      </c>
      <c r="J32" s="121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38</v>
      </c>
      <c r="E33" s="112" t="s">
        <v>39</v>
      </c>
      <c r="F33" s="123">
        <f>ROUND((SUM(BE132:BE201)),  2)</f>
        <v>0</v>
      </c>
      <c r="G33" s="34"/>
      <c r="H33" s="34"/>
      <c r="I33" s="124">
        <v>0.21</v>
      </c>
      <c r="J33" s="123">
        <f>ROUND(((SUM(BE132:BE201))*I33),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40</v>
      </c>
      <c r="F34" s="123">
        <f>ROUND((SUM(BF132:BF201)),  2)</f>
        <v>0</v>
      </c>
      <c r="G34" s="34"/>
      <c r="H34" s="34"/>
      <c r="I34" s="124">
        <v>0.12</v>
      </c>
      <c r="J34" s="123">
        <f>ROUND(((SUM(BF132:BF201))*I34),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41</v>
      </c>
      <c r="F35" s="123">
        <f>ROUND((SUM(BG132:BG201)),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42</v>
      </c>
      <c r="F36" s="123">
        <f>ROUND((SUM(BH132:BH201)),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43</v>
      </c>
      <c r="F37" s="123">
        <f>ROUND((SUM(BI132:BI201)),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44</v>
      </c>
      <c r="E39" s="127"/>
      <c r="F39" s="127"/>
      <c r="G39" s="128" t="s">
        <v>45</v>
      </c>
      <c r="H39" s="129" t="s">
        <v>46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47</v>
      </c>
      <c r="E50" s="133"/>
      <c r="F50" s="133"/>
      <c r="G50" s="132" t="s">
        <v>48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49</v>
      </c>
      <c r="E61" s="135"/>
      <c r="F61" s="136" t="s">
        <v>50</v>
      </c>
      <c r="G61" s="134" t="s">
        <v>49</v>
      </c>
      <c r="H61" s="135"/>
      <c r="I61" s="135"/>
      <c r="J61" s="137" t="s">
        <v>50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51</v>
      </c>
      <c r="E65" s="138"/>
      <c r="F65" s="138"/>
      <c r="G65" s="132" t="s">
        <v>52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49</v>
      </c>
      <c r="E76" s="135"/>
      <c r="F76" s="136" t="s">
        <v>50</v>
      </c>
      <c r="G76" s="134" t="s">
        <v>49</v>
      </c>
      <c r="H76" s="135"/>
      <c r="I76" s="135"/>
      <c r="J76" s="137" t="s">
        <v>50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8" t="str">
        <f>E7</f>
        <v>Roztocká 9/43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89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02 - Oprava oplocení zadní strana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26. 3. 2025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>Simona Králová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92</v>
      </c>
      <c r="D94" s="144"/>
      <c r="E94" s="144"/>
      <c r="F94" s="144"/>
      <c r="G94" s="144"/>
      <c r="H94" s="144"/>
      <c r="I94" s="144"/>
      <c r="J94" s="145" t="s">
        <v>93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94</v>
      </c>
      <c r="D96" s="36"/>
      <c r="E96" s="36"/>
      <c r="F96" s="36"/>
      <c r="G96" s="36"/>
      <c r="H96" s="36"/>
      <c r="I96" s="36"/>
      <c r="J96" s="84">
        <f>J132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95</v>
      </c>
    </row>
    <row r="97" spans="2:12" s="9" customFormat="1" ht="24.95" customHeight="1">
      <c r="B97" s="147"/>
      <c r="C97" s="148"/>
      <c r="D97" s="149" t="s">
        <v>96</v>
      </c>
      <c r="E97" s="150"/>
      <c r="F97" s="150"/>
      <c r="G97" s="150"/>
      <c r="H97" s="150"/>
      <c r="I97" s="150"/>
      <c r="J97" s="151">
        <f>J133</f>
        <v>0</v>
      </c>
      <c r="K97" s="148"/>
      <c r="L97" s="152"/>
    </row>
    <row r="98" spans="2:12" s="10" customFormat="1" ht="19.899999999999999" customHeight="1">
      <c r="B98" s="153"/>
      <c r="C98" s="154"/>
      <c r="D98" s="155" t="s">
        <v>97</v>
      </c>
      <c r="E98" s="156"/>
      <c r="F98" s="156"/>
      <c r="G98" s="156"/>
      <c r="H98" s="156"/>
      <c r="I98" s="156"/>
      <c r="J98" s="157">
        <f>J134</f>
        <v>0</v>
      </c>
      <c r="K98" s="154"/>
      <c r="L98" s="158"/>
    </row>
    <row r="99" spans="2:12" s="10" customFormat="1" ht="19.899999999999999" customHeight="1">
      <c r="B99" s="153"/>
      <c r="C99" s="154"/>
      <c r="D99" s="155" t="s">
        <v>392</v>
      </c>
      <c r="E99" s="156"/>
      <c r="F99" s="156"/>
      <c r="G99" s="156"/>
      <c r="H99" s="156"/>
      <c r="I99" s="156"/>
      <c r="J99" s="157">
        <f>J138</f>
        <v>0</v>
      </c>
      <c r="K99" s="154"/>
      <c r="L99" s="158"/>
    </row>
    <row r="100" spans="2:12" s="10" customFormat="1" ht="19.899999999999999" customHeight="1">
      <c r="B100" s="153"/>
      <c r="C100" s="154"/>
      <c r="D100" s="155" t="s">
        <v>98</v>
      </c>
      <c r="E100" s="156"/>
      <c r="F100" s="156"/>
      <c r="G100" s="156"/>
      <c r="H100" s="156"/>
      <c r="I100" s="156"/>
      <c r="J100" s="157">
        <f>J142</f>
        <v>0</v>
      </c>
      <c r="K100" s="154"/>
      <c r="L100" s="158"/>
    </row>
    <row r="101" spans="2:12" s="10" customFormat="1" ht="19.899999999999999" customHeight="1">
      <c r="B101" s="153"/>
      <c r="C101" s="154"/>
      <c r="D101" s="155" t="s">
        <v>99</v>
      </c>
      <c r="E101" s="156"/>
      <c r="F101" s="156"/>
      <c r="G101" s="156"/>
      <c r="H101" s="156"/>
      <c r="I101" s="156"/>
      <c r="J101" s="157">
        <f>J151</f>
        <v>0</v>
      </c>
      <c r="K101" s="154"/>
      <c r="L101" s="158"/>
    </row>
    <row r="102" spans="2:12" s="10" customFormat="1" ht="19.899999999999999" customHeight="1">
      <c r="B102" s="153"/>
      <c r="C102" s="154"/>
      <c r="D102" s="155" t="s">
        <v>100</v>
      </c>
      <c r="E102" s="156"/>
      <c r="F102" s="156"/>
      <c r="G102" s="156"/>
      <c r="H102" s="156"/>
      <c r="I102" s="156"/>
      <c r="J102" s="157">
        <f>J161</f>
        <v>0</v>
      </c>
      <c r="K102" s="154"/>
      <c r="L102" s="158"/>
    </row>
    <row r="103" spans="2:12" s="10" customFormat="1" ht="19.899999999999999" customHeight="1">
      <c r="B103" s="153"/>
      <c r="C103" s="154"/>
      <c r="D103" s="155" t="s">
        <v>101</v>
      </c>
      <c r="E103" s="156"/>
      <c r="F103" s="156"/>
      <c r="G103" s="156"/>
      <c r="H103" s="156"/>
      <c r="I103" s="156"/>
      <c r="J103" s="157">
        <f>J168</f>
        <v>0</v>
      </c>
      <c r="K103" s="154"/>
      <c r="L103" s="158"/>
    </row>
    <row r="104" spans="2:12" s="10" customFormat="1" ht="19.899999999999999" customHeight="1">
      <c r="B104" s="153"/>
      <c r="C104" s="154"/>
      <c r="D104" s="155" t="s">
        <v>102</v>
      </c>
      <c r="E104" s="156"/>
      <c r="F104" s="156"/>
      <c r="G104" s="156"/>
      <c r="H104" s="156"/>
      <c r="I104" s="156"/>
      <c r="J104" s="157">
        <f>J176</f>
        <v>0</v>
      </c>
      <c r="K104" s="154"/>
      <c r="L104" s="158"/>
    </row>
    <row r="105" spans="2:12" s="10" customFormat="1" ht="19.899999999999999" customHeight="1">
      <c r="B105" s="153"/>
      <c r="C105" s="154"/>
      <c r="D105" s="155" t="s">
        <v>103</v>
      </c>
      <c r="E105" s="156"/>
      <c r="F105" s="156"/>
      <c r="G105" s="156"/>
      <c r="H105" s="156"/>
      <c r="I105" s="156"/>
      <c r="J105" s="157">
        <f>J182</f>
        <v>0</v>
      </c>
      <c r="K105" s="154"/>
      <c r="L105" s="158"/>
    </row>
    <row r="106" spans="2:12" s="9" customFormat="1" ht="24.95" customHeight="1">
      <c r="B106" s="147"/>
      <c r="C106" s="148"/>
      <c r="D106" s="149" t="s">
        <v>104</v>
      </c>
      <c r="E106" s="150"/>
      <c r="F106" s="150"/>
      <c r="G106" s="150"/>
      <c r="H106" s="150"/>
      <c r="I106" s="150"/>
      <c r="J106" s="151">
        <f>J184</f>
        <v>0</v>
      </c>
      <c r="K106" s="148"/>
      <c r="L106" s="152"/>
    </row>
    <row r="107" spans="2:12" s="10" customFormat="1" ht="19.899999999999999" customHeight="1">
      <c r="B107" s="153"/>
      <c r="C107" s="154"/>
      <c r="D107" s="155" t="s">
        <v>105</v>
      </c>
      <c r="E107" s="156"/>
      <c r="F107" s="156"/>
      <c r="G107" s="156"/>
      <c r="H107" s="156"/>
      <c r="I107" s="156"/>
      <c r="J107" s="157">
        <f>J185</f>
        <v>0</v>
      </c>
      <c r="K107" s="154"/>
      <c r="L107" s="158"/>
    </row>
    <row r="108" spans="2:12" s="9" customFormat="1" ht="24.95" customHeight="1">
      <c r="B108" s="147"/>
      <c r="C108" s="148"/>
      <c r="D108" s="149" t="s">
        <v>107</v>
      </c>
      <c r="E108" s="150"/>
      <c r="F108" s="150"/>
      <c r="G108" s="150"/>
      <c r="H108" s="150"/>
      <c r="I108" s="150"/>
      <c r="J108" s="151">
        <f>J192</f>
        <v>0</v>
      </c>
      <c r="K108" s="148"/>
      <c r="L108" s="152"/>
    </row>
    <row r="109" spans="2:12" s="10" customFormat="1" ht="19.899999999999999" customHeight="1">
      <c r="B109" s="153"/>
      <c r="C109" s="154"/>
      <c r="D109" s="155" t="s">
        <v>108</v>
      </c>
      <c r="E109" s="156"/>
      <c r="F109" s="156"/>
      <c r="G109" s="156"/>
      <c r="H109" s="156"/>
      <c r="I109" s="156"/>
      <c r="J109" s="157">
        <f>J193</f>
        <v>0</v>
      </c>
      <c r="K109" s="154"/>
      <c r="L109" s="158"/>
    </row>
    <row r="110" spans="2:12" s="10" customFormat="1" ht="19.899999999999999" customHeight="1">
      <c r="B110" s="153"/>
      <c r="C110" s="154"/>
      <c r="D110" s="155" t="s">
        <v>109</v>
      </c>
      <c r="E110" s="156"/>
      <c r="F110" s="156"/>
      <c r="G110" s="156"/>
      <c r="H110" s="156"/>
      <c r="I110" s="156"/>
      <c r="J110" s="157">
        <f>J196</f>
        <v>0</v>
      </c>
      <c r="K110" s="154"/>
      <c r="L110" s="158"/>
    </row>
    <row r="111" spans="2:12" s="10" customFormat="1" ht="19.899999999999999" customHeight="1">
      <c r="B111" s="153"/>
      <c r="C111" s="154"/>
      <c r="D111" s="155" t="s">
        <v>110</v>
      </c>
      <c r="E111" s="156"/>
      <c r="F111" s="156"/>
      <c r="G111" s="156"/>
      <c r="H111" s="156"/>
      <c r="I111" s="156"/>
      <c r="J111" s="157">
        <f>J198</f>
        <v>0</v>
      </c>
      <c r="K111" s="154"/>
      <c r="L111" s="158"/>
    </row>
    <row r="112" spans="2:12" s="10" customFormat="1" ht="19.899999999999999" customHeight="1">
      <c r="B112" s="153"/>
      <c r="C112" s="154"/>
      <c r="D112" s="155" t="s">
        <v>111</v>
      </c>
      <c r="E112" s="156"/>
      <c r="F112" s="156"/>
      <c r="G112" s="156"/>
      <c r="H112" s="156"/>
      <c r="I112" s="156"/>
      <c r="J112" s="157">
        <f>J200</f>
        <v>0</v>
      </c>
      <c r="K112" s="154"/>
      <c r="L112" s="158"/>
    </row>
    <row r="113" spans="1:31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5" customHeight="1">
      <c r="A114" s="3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5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5" customHeight="1">
      <c r="A119" s="34"/>
      <c r="B119" s="35"/>
      <c r="C119" s="23" t="s">
        <v>112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16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98" t="str">
        <f>E7</f>
        <v>Roztocká 9/43</v>
      </c>
      <c r="F122" s="299"/>
      <c r="G122" s="299"/>
      <c r="H122" s="299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89</v>
      </c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6.5" customHeight="1">
      <c r="A124" s="34"/>
      <c r="B124" s="35"/>
      <c r="C124" s="36"/>
      <c r="D124" s="36"/>
      <c r="E124" s="269" t="str">
        <f>E9</f>
        <v>02 - Oprava oplocení zadní strana</v>
      </c>
      <c r="F124" s="300"/>
      <c r="G124" s="300"/>
      <c r="H124" s="300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2" customHeight="1">
      <c r="A126" s="34"/>
      <c r="B126" s="35"/>
      <c r="C126" s="29" t="s">
        <v>20</v>
      </c>
      <c r="D126" s="36"/>
      <c r="E126" s="36"/>
      <c r="F126" s="27" t="str">
        <f>F12</f>
        <v xml:space="preserve"> </v>
      </c>
      <c r="G126" s="36"/>
      <c r="H126" s="36"/>
      <c r="I126" s="29" t="s">
        <v>22</v>
      </c>
      <c r="J126" s="66" t="str">
        <f>IF(J12="","",J12)</f>
        <v>26. 3. 2025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6.9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" customHeight="1">
      <c r="A128" s="34"/>
      <c r="B128" s="35"/>
      <c r="C128" s="29" t="s">
        <v>24</v>
      </c>
      <c r="D128" s="36"/>
      <c r="E128" s="36"/>
      <c r="F128" s="27" t="str">
        <f>E15</f>
        <v xml:space="preserve"> </v>
      </c>
      <c r="G128" s="36"/>
      <c r="H128" s="36"/>
      <c r="I128" s="29" t="s">
        <v>29</v>
      </c>
      <c r="J128" s="32" t="str">
        <f>E21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5.2" customHeight="1">
      <c r="A129" s="34"/>
      <c r="B129" s="35"/>
      <c r="C129" s="29" t="s">
        <v>27</v>
      </c>
      <c r="D129" s="36"/>
      <c r="E129" s="36"/>
      <c r="F129" s="27" t="str">
        <f>IF(E18="","",E18)</f>
        <v>Vyplň údaj</v>
      </c>
      <c r="G129" s="36"/>
      <c r="H129" s="36"/>
      <c r="I129" s="29" t="s">
        <v>30</v>
      </c>
      <c r="J129" s="32" t="str">
        <f>E24</f>
        <v>Simona Králová</v>
      </c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0.35" customHeight="1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11" customFormat="1" ht="29.25" customHeight="1">
      <c r="A131" s="159"/>
      <c r="B131" s="160"/>
      <c r="C131" s="161" t="s">
        <v>113</v>
      </c>
      <c r="D131" s="162" t="s">
        <v>59</v>
      </c>
      <c r="E131" s="162" t="s">
        <v>55</v>
      </c>
      <c r="F131" s="162" t="s">
        <v>56</v>
      </c>
      <c r="G131" s="162" t="s">
        <v>114</v>
      </c>
      <c r="H131" s="162" t="s">
        <v>115</v>
      </c>
      <c r="I131" s="162" t="s">
        <v>116</v>
      </c>
      <c r="J131" s="163" t="s">
        <v>93</v>
      </c>
      <c r="K131" s="164" t="s">
        <v>117</v>
      </c>
      <c r="L131" s="165"/>
      <c r="M131" s="75" t="s">
        <v>1</v>
      </c>
      <c r="N131" s="76" t="s">
        <v>38</v>
      </c>
      <c r="O131" s="76" t="s">
        <v>118</v>
      </c>
      <c r="P131" s="76" t="s">
        <v>119</v>
      </c>
      <c r="Q131" s="76" t="s">
        <v>120</v>
      </c>
      <c r="R131" s="76" t="s">
        <v>121</v>
      </c>
      <c r="S131" s="76" t="s">
        <v>122</v>
      </c>
      <c r="T131" s="77" t="s">
        <v>123</v>
      </c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</row>
    <row r="132" spans="1:65" s="2" customFormat="1" ht="22.9" customHeight="1">
      <c r="A132" s="34"/>
      <c r="B132" s="35"/>
      <c r="C132" s="82" t="s">
        <v>124</v>
      </c>
      <c r="D132" s="36"/>
      <c r="E132" s="36"/>
      <c r="F132" s="36"/>
      <c r="G132" s="36"/>
      <c r="H132" s="36"/>
      <c r="I132" s="36"/>
      <c r="J132" s="166">
        <f>BK132</f>
        <v>0</v>
      </c>
      <c r="K132" s="36"/>
      <c r="L132" s="39"/>
      <c r="M132" s="78"/>
      <c r="N132" s="167"/>
      <c r="O132" s="79"/>
      <c r="P132" s="168">
        <f>P133+P184+P192</f>
        <v>0</v>
      </c>
      <c r="Q132" s="79"/>
      <c r="R132" s="168">
        <f>R133+R184+R192</f>
        <v>96.610023549999994</v>
      </c>
      <c r="S132" s="79"/>
      <c r="T132" s="169">
        <f>T133+T184+T192</f>
        <v>81.89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73</v>
      </c>
      <c r="AU132" s="17" t="s">
        <v>95</v>
      </c>
      <c r="BK132" s="170">
        <f>BK133+BK184+BK192</f>
        <v>0</v>
      </c>
    </row>
    <row r="133" spans="1:65" s="12" customFormat="1" ht="25.9" customHeight="1">
      <c r="B133" s="171"/>
      <c r="C133" s="172"/>
      <c r="D133" s="173" t="s">
        <v>73</v>
      </c>
      <c r="E133" s="174" t="s">
        <v>125</v>
      </c>
      <c r="F133" s="174" t="s">
        <v>126</v>
      </c>
      <c r="G133" s="172"/>
      <c r="H133" s="172"/>
      <c r="I133" s="175"/>
      <c r="J133" s="176">
        <f>BK133</f>
        <v>0</v>
      </c>
      <c r="K133" s="172"/>
      <c r="L133" s="177"/>
      <c r="M133" s="178"/>
      <c r="N133" s="179"/>
      <c r="O133" s="179"/>
      <c r="P133" s="180">
        <f>P134+P138+P142+P151+P161+P168+P176+P182</f>
        <v>0</v>
      </c>
      <c r="Q133" s="179"/>
      <c r="R133" s="180">
        <f>R134+R138+R142+R151+R161+R168+R176+R182</f>
        <v>96.493123549999993</v>
      </c>
      <c r="S133" s="179"/>
      <c r="T133" s="181">
        <f>T134+T138+T142+T151+T161+T168+T176+T182</f>
        <v>81.89</v>
      </c>
      <c r="AR133" s="182" t="s">
        <v>82</v>
      </c>
      <c r="AT133" s="183" t="s">
        <v>73</v>
      </c>
      <c r="AU133" s="183" t="s">
        <v>74</v>
      </c>
      <c r="AY133" s="182" t="s">
        <v>127</v>
      </c>
      <c r="BK133" s="184">
        <f>BK134+BK138+BK142+BK151+BK161+BK168+BK176+BK182</f>
        <v>0</v>
      </c>
    </row>
    <row r="134" spans="1:65" s="12" customFormat="1" ht="22.9" customHeight="1">
      <c r="B134" s="171"/>
      <c r="C134" s="172"/>
      <c r="D134" s="173" t="s">
        <v>73</v>
      </c>
      <c r="E134" s="185" t="s">
        <v>82</v>
      </c>
      <c r="F134" s="185" t="s">
        <v>128</v>
      </c>
      <c r="G134" s="172"/>
      <c r="H134" s="172"/>
      <c r="I134" s="175"/>
      <c r="J134" s="186">
        <f>BK134</f>
        <v>0</v>
      </c>
      <c r="K134" s="172"/>
      <c r="L134" s="177"/>
      <c r="M134" s="178"/>
      <c r="N134" s="179"/>
      <c r="O134" s="179"/>
      <c r="P134" s="180">
        <f>SUM(P135:P137)</f>
        <v>0</v>
      </c>
      <c r="Q134" s="179"/>
      <c r="R134" s="180">
        <f>SUM(R135:R137)</f>
        <v>0</v>
      </c>
      <c r="S134" s="179"/>
      <c r="T134" s="181">
        <f>SUM(T135:T137)</f>
        <v>4.9400000000000004</v>
      </c>
      <c r="AR134" s="182" t="s">
        <v>82</v>
      </c>
      <c r="AT134" s="183" t="s">
        <v>73</v>
      </c>
      <c r="AU134" s="183" t="s">
        <v>82</v>
      </c>
      <c r="AY134" s="182" t="s">
        <v>127</v>
      </c>
      <c r="BK134" s="184">
        <f>SUM(BK135:BK137)</f>
        <v>0</v>
      </c>
    </row>
    <row r="135" spans="1:65" s="2" customFormat="1" ht="24.2" customHeight="1">
      <c r="A135" s="34"/>
      <c r="B135" s="35"/>
      <c r="C135" s="187" t="s">
        <v>82</v>
      </c>
      <c r="D135" s="187" t="s">
        <v>129</v>
      </c>
      <c r="E135" s="188" t="s">
        <v>130</v>
      </c>
      <c r="F135" s="189" t="s">
        <v>131</v>
      </c>
      <c r="G135" s="190" t="s">
        <v>132</v>
      </c>
      <c r="H135" s="191">
        <v>19</v>
      </c>
      <c r="I135" s="192"/>
      <c r="J135" s="193">
        <f>ROUND(I135*H135,2)</f>
        <v>0</v>
      </c>
      <c r="K135" s="194"/>
      <c r="L135" s="39"/>
      <c r="M135" s="195" t="s">
        <v>1</v>
      </c>
      <c r="N135" s="196" t="s">
        <v>39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0.26</v>
      </c>
      <c r="T135" s="198">
        <f>S135*H135</f>
        <v>4.9400000000000004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133</v>
      </c>
      <c r="AT135" s="199" t="s">
        <v>129</v>
      </c>
      <c r="AU135" s="199" t="s">
        <v>84</v>
      </c>
      <c r="AY135" s="17" t="s">
        <v>127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7" t="s">
        <v>82</v>
      </c>
      <c r="BK135" s="200">
        <f>ROUND(I135*H135,2)</f>
        <v>0</v>
      </c>
      <c r="BL135" s="17" t="s">
        <v>133</v>
      </c>
      <c r="BM135" s="199" t="s">
        <v>393</v>
      </c>
    </row>
    <row r="136" spans="1:65" s="13" customFormat="1" ht="11.25">
      <c r="B136" s="201"/>
      <c r="C136" s="202"/>
      <c r="D136" s="203" t="s">
        <v>135</v>
      </c>
      <c r="E136" s="204" t="s">
        <v>1</v>
      </c>
      <c r="F136" s="205" t="s">
        <v>394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135</v>
      </c>
      <c r="AU136" s="211" t="s">
        <v>84</v>
      </c>
      <c r="AV136" s="13" t="s">
        <v>82</v>
      </c>
      <c r="AW136" s="13" t="s">
        <v>32</v>
      </c>
      <c r="AX136" s="13" t="s">
        <v>74</v>
      </c>
      <c r="AY136" s="211" t="s">
        <v>127</v>
      </c>
    </row>
    <row r="137" spans="1:65" s="14" customFormat="1" ht="11.25">
      <c r="B137" s="212"/>
      <c r="C137" s="213"/>
      <c r="D137" s="203" t="s">
        <v>135</v>
      </c>
      <c r="E137" s="214" t="s">
        <v>1</v>
      </c>
      <c r="F137" s="215" t="s">
        <v>395</v>
      </c>
      <c r="G137" s="213"/>
      <c r="H137" s="216">
        <v>19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135</v>
      </c>
      <c r="AU137" s="222" t="s">
        <v>84</v>
      </c>
      <c r="AV137" s="14" t="s">
        <v>84</v>
      </c>
      <c r="AW137" s="14" t="s">
        <v>32</v>
      </c>
      <c r="AX137" s="14" t="s">
        <v>82</v>
      </c>
      <c r="AY137" s="222" t="s">
        <v>127</v>
      </c>
    </row>
    <row r="138" spans="1:65" s="12" customFormat="1" ht="22.9" customHeight="1">
      <c r="B138" s="171"/>
      <c r="C138" s="172"/>
      <c r="D138" s="173" t="s">
        <v>73</v>
      </c>
      <c r="E138" s="185" t="s">
        <v>84</v>
      </c>
      <c r="F138" s="185" t="s">
        <v>396</v>
      </c>
      <c r="G138" s="172"/>
      <c r="H138" s="172"/>
      <c r="I138" s="175"/>
      <c r="J138" s="186">
        <f>BK138</f>
        <v>0</v>
      </c>
      <c r="K138" s="172"/>
      <c r="L138" s="177"/>
      <c r="M138" s="178"/>
      <c r="N138" s="179"/>
      <c r="O138" s="179"/>
      <c r="P138" s="180">
        <f>SUM(P139:P141)</f>
        <v>0</v>
      </c>
      <c r="Q138" s="179"/>
      <c r="R138" s="180">
        <f>SUM(R139:R141)</f>
        <v>5.9063485499999997</v>
      </c>
      <c r="S138" s="179"/>
      <c r="T138" s="181">
        <f>SUM(T139:T141)</f>
        <v>0</v>
      </c>
      <c r="AR138" s="182" t="s">
        <v>82</v>
      </c>
      <c r="AT138" s="183" t="s">
        <v>73</v>
      </c>
      <c r="AU138" s="183" t="s">
        <v>82</v>
      </c>
      <c r="AY138" s="182" t="s">
        <v>127</v>
      </c>
      <c r="BK138" s="184">
        <f>SUM(BK139:BK141)</f>
        <v>0</v>
      </c>
    </row>
    <row r="139" spans="1:65" s="2" customFormat="1" ht="37.9" customHeight="1">
      <c r="A139" s="34"/>
      <c r="B139" s="35"/>
      <c r="C139" s="187" t="s">
        <v>84</v>
      </c>
      <c r="D139" s="187" t="s">
        <v>129</v>
      </c>
      <c r="E139" s="188" t="s">
        <v>397</v>
      </c>
      <c r="F139" s="189" t="s">
        <v>398</v>
      </c>
      <c r="G139" s="190" t="s">
        <v>142</v>
      </c>
      <c r="H139" s="191">
        <v>2.5649999999999999</v>
      </c>
      <c r="I139" s="192"/>
      <c r="J139" s="193">
        <f>ROUND(I139*H139,2)</f>
        <v>0</v>
      </c>
      <c r="K139" s="194"/>
      <c r="L139" s="39"/>
      <c r="M139" s="195" t="s">
        <v>1</v>
      </c>
      <c r="N139" s="196" t="s">
        <v>39</v>
      </c>
      <c r="O139" s="71"/>
      <c r="P139" s="197">
        <f>O139*H139</f>
        <v>0</v>
      </c>
      <c r="Q139" s="197">
        <v>2.30267</v>
      </c>
      <c r="R139" s="197">
        <f>Q139*H139</f>
        <v>5.9063485499999997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133</v>
      </c>
      <c r="AT139" s="199" t="s">
        <v>129</v>
      </c>
      <c r="AU139" s="199" t="s">
        <v>84</v>
      </c>
      <c r="AY139" s="17" t="s">
        <v>127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7" t="s">
        <v>82</v>
      </c>
      <c r="BK139" s="200">
        <f>ROUND(I139*H139,2)</f>
        <v>0</v>
      </c>
      <c r="BL139" s="17" t="s">
        <v>133</v>
      </c>
      <c r="BM139" s="199" t="s">
        <v>399</v>
      </c>
    </row>
    <row r="140" spans="1:65" s="13" customFormat="1" ht="11.25">
      <c r="B140" s="201"/>
      <c r="C140" s="202"/>
      <c r="D140" s="203" t="s">
        <v>135</v>
      </c>
      <c r="E140" s="204" t="s">
        <v>1</v>
      </c>
      <c r="F140" s="205" t="s">
        <v>247</v>
      </c>
      <c r="G140" s="202"/>
      <c r="H140" s="204" t="s">
        <v>1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135</v>
      </c>
      <c r="AU140" s="211" t="s">
        <v>84</v>
      </c>
      <c r="AV140" s="13" t="s">
        <v>82</v>
      </c>
      <c r="AW140" s="13" t="s">
        <v>32</v>
      </c>
      <c r="AX140" s="13" t="s">
        <v>74</v>
      </c>
      <c r="AY140" s="211" t="s">
        <v>127</v>
      </c>
    </row>
    <row r="141" spans="1:65" s="14" customFormat="1" ht="11.25">
      <c r="B141" s="212"/>
      <c r="C141" s="213"/>
      <c r="D141" s="203" t="s">
        <v>135</v>
      </c>
      <c r="E141" s="214" t="s">
        <v>1</v>
      </c>
      <c r="F141" s="215" t="s">
        <v>400</v>
      </c>
      <c r="G141" s="213"/>
      <c r="H141" s="216">
        <v>2.5649999999999999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135</v>
      </c>
      <c r="AU141" s="222" t="s">
        <v>84</v>
      </c>
      <c r="AV141" s="14" t="s">
        <v>84</v>
      </c>
      <c r="AW141" s="14" t="s">
        <v>32</v>
      </c>
      <c r="AX141" s="14" t="s">
        <v>82</v>
      </c>
      <c r="AY141" s="222" t="s">
        <v>127</v>
      </c>
    </row>
    <row r="142" spans="1:65" s="12" customFormat="1" ht="22.9" customHeight="1">
      <c r="B142" s="171"/>
      <c r="C142" s="172"/>
      <c r="D142" s="173" t="s">
        <v>73</v>
      </c>
      <c r="E142" s="185" t="s">
        <v>138</v>
      </c>
      <c r="F142" s="185" t="s">
        <v>139</v>
      </c>
      <c r="G142" s="172"/>
      <c r="H142" s="172"/>
      <c r="I142" s="175"/>
      <c r="J142" s="186">
        <f>BK142</f>
        <v>0</v>
      </c>
      <c r="K142" s="172"/>
      <c r="L142" s="177"/>
      <c r="M142" s="178"/>
      <c r="N142" s="179"/>
      <c r="O142" s="179"/>
      <c r="P142" s="180">
        <f>SUM(P143:P150)</f>
        <v>0</v>
      </c>
      <c r="Q142" s="179"/>
      <c r="R142" s="180">
        <f>SUM(R143:R150)</f>
        <v>86.620525000000001</v>
      </c>
      <c r="S142" s="179"/>
      <c r="T142" s="181">
        <f>SUM(T143:T150)</f>
        <v>0</v>
      </c>
      <c r="AR142" s="182" t="s">
        <v>82</v>
      </c>
      <c r="AT142" s="183" t="s">
        <v>73</v>
      </c>
      <c r="AU142" s="183" t="s">
        <v>82</v>
      </c>
      <c r="AY142" s="182" t="s">
        <v>127</v>
      </c>
      <c r="BK142" s="184">
        <f>SUM(BK143:BK150)</f>
        <v>0</v>
      </c>
    </row>
    <row r="143" spans="1:65" s="2" customFormat="1" ht="24.2" customHeight="1">
      <c r="A143" s="34"/>
      <c r="B143" s="35"/>
      <c r="C143" s="187" t="s">
        <v>138</v>
      </c>
      <c r="D143" s="187" t="s">
        <v>129</v>
      </c>
      <c r="E143" s="188" t="s">
        <v>140</v>
      </c>
      <c r="F143" s="189" t="s">
        <v>141</v>
      </c>
      <c r="G143" s="190" t="s">
        <v>142</v>
      </c>
      <c r="H143" s="191">
        <v>42.75</v>
      </c>
      <c r="I143" s="192"/>
      <c r="J143" s="193">
        <f>ROUND(I143*H143,2)</f>
        <v>0</v>
      </c>
      <c r="K143" s="194"/>
      <c r="L143" s="39"/>
      <c r="M143" s="195" t="s">
        <v>1</v>
      </c>
      <c r="N143" s="196" t="s">
        <v>39</v>
      </c>
      <c r="O143" s="71"/>
      <c r="P143" s="197">
        <f>O143*H143</f>
        <v>0</v>
      </c>
      <c r="Q143" s="197">
        <v>1.9615</v>
      </c>
      <c r="R143" s="197">
        <f>Q143*H143</f>
        <v>83.854124999999996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133</v>
      </c>
      <c r="AT143" s="199" t="s">
        <v>129</v>
      </c>
      <c r="AU143" s="199" t="s">
        <v>84</v>
      </c>
      <c r="AY143" s="17" t="s">
        <v>127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7" t="s">
        <v>82</v>
      </c>
      <c r="BK143" s="200">
        <f>ROUND(I143*H143,2)</f>
        <v>0</v>
      </c>
      <c r="BL143" s="17" t="s">
        <v>133</v>
      </c>
      <c r="BM143" s="199" t="s">
        <v>401</v>
      </c>
    </row>
    <row r="144" spans="1:65" s="13" customFormat="1" ht="11.25">
      <c r="B144" s="201"/>
      <c r="C144" s="202"/>
      <c r="D144" s="203" t="s">
        <v>135</v>
      </c>
      <c r="E144" s="204" t="s">
        <v>1</v>
      </c>
      <c r="F144" s="205" t="s">
        <v>402</v>
      </c>
      <c r="G144" s="202"/>
      <c r="H144" s="204" t="s">
        <v>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135</v>
      </c>
      <c r="AU144" s="211" t="s">
        <v>84</v>
      </c>
      <c r="AV144" s="13" t="s">
        <v>82</v>
      </c>
      <c r="AW144" s="13" t="s">
        <v>32</v>
      </c>
      <c r="AX144" s="13" t="s">
        <v>74</v>
      </c>
      <c r="AY144" s="211" t="s">
        <v>127</v>
      </c>
    </row>
    <row r="145" spans="1:65" s="14" customFormat="1" ht="11.25">
      <c r="B145" s="212"/>
      <c r="C145" s="213"/>
      <c r="D145" s="203" t="s">
        <v>135</v>
      </c>
      <c r="E145" s="214" t="s">
        <v>1</v>
      </c>
      <c r="F145" s="215" t="s">
        <v>403</v>
      </c>
      <c r="G145" s="213"/>
      <c r="H145" s="216">
        <v>42.75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135</v>
      </c>
      <c r="AU145" s="222" t="s">
        <v>84</v>
      </c>
      <c r="AV145" s="14" t="s">
        <v>84</v>
      </c>
      <c r="AW145" s="14" t="s">
        <v>32</v>
      </c>
      <c r="AX145" s="14" t="s">
        <v>82</v>
      </c>
      <c r="AY145" s="222" t="s">
        <v>127</v>
      </c>
    </row>
    <row r="146" spans="1:65" s="2" customFormat="1" ht="16.5" customHeight="1">
      <c r="A146" s="34"/>
      <c r="B146" s="35"/>
      <c r="C146" s="187" t="s">
        <v>133</v>
      </c>
      <c r="D146" s="187" t="s">
        <v>129</v>
      </c>
      <c r="E146" s="188" t="s">
        <v>193</v>
      </c>
      <c r="F146" s="189" t="s">
        <v>194</v>
      </c>
      <c r="G146" s="190" t="s">
        <v>158</v>
      </c>
      <c r="H146" s="191">
        <v>76</v>
      </c>
      <c r="I146" s="192"/>
      <c r="J146" s="193">
        <f>ROUND(I146*H146,2)</f>
        <v>0</v>
      </c>
      <c r="K146" s="194"/>
      <c r="L146" s="39"/>
      <c r="M146" s="195" t="s">
        <v>1</v>
      </c>
      <c r="N146" s="196" t="s">
        <v>39</v>
      </c>
      <c r="O146" s="71"/>
      <c r="P146" s="197">
        <f>O146*H146</f>
        <v>0</v>
      </c>
      <c r="Q146" s="197">
        <v>2.3999999999999998E-3</v>
      </c>
      <c r="R146" s="197">
        <f>Q146*H146</f>
        <v>0.18239999999999998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133</v>
      </c>
      <c r="AT146" s="199" t="s">
        <v>129</v>
      </c>
      <c r="AU146" s="199" t="s">
        <v>84</v>
      </c>
      <c r="AY146" s="17" t="s">
        <v>127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82</v>
      </c>
      <c r="BK146" s="200">
        <f>ROUND(I146*H146,2)</f>
        <v>0</v>
      </c>
      <c r="BL146" s="17" t="s">
        <v>133</v>
      </c>
      <c r="BM146" s="199" t="s">
        <v>404</v>
      </c>
    </row>
    <row r="147" spans="1:65" s="13" customFormat="1" ht="11.25">
      <c r="B147" s="201"/>
      <c r="C147" s="202"/>
      <c r="D147" s="203" t="s">
        <v>135</v>
      </c>
      <c r="E147" s="204" t="s">
        <v>1</v>
      </c>
      <c r="F147" s="205" t="s">
        <v>198</v>
      </c>
      <c r="G147" s="202"/>
      <c r="H147" s="204" t="s">
        <v>1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135</v>
      </c>
      <c r="AU147" s="211" t="s">
        <v>84</v>
      </c>
      <c r="AV147" s="13" t="s">
        <v>82</v>
      </c>
      <c r="AW147" s="13" t="s">
        <v>32</v>
      </c>
      <c r="AX147" s="13" t="s">
        <v>74</v>
      </c>
      <c r="AY147" s="211" t="s">
        <v>127</v>
      </c>
    </row>
    <row r="148" spans="1:65" s="13" customFormat="1" ht="11.25">
      <c r="B148" s="201"/>
      <c r="C148" s="202"/>
      <c r="D148" s="203" t="s">
        <v>135</v>
      </c>
      <c r="E148" s="204" t="s">
        <v>1</v>
      </c>
      <c r="F148" s="205" t="s">
        <v>405</v>
      </c>
      <c r="G148" s="202"/>
      <c r="H148" s="204" t="s">
        <v>1</v>
      </c>
      <c r="I148" s="206"/>
      <c r="J148" s="202"/>
      <c r="K148" s="202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135</v>
      </c>
      <c r="AU148" s="211" t="s">
        <v>84</v>
      </c>
      <c r="AV148" s="13" t="s">
        <v>82</v>
      </c>
      <c r="AW148" s="13" t="s">
        <v>32</v>
      </c>
      <c r="AX148" s="13" t="s">
        <v>74</v>
      </c>
      <c r="AY148" s="211" t="s">
        <v>127</v>
      </c>
    </row>
    <row r="149" spans="1:65" s="14" customFormat="1" ht="11.25">
      <c r="B149" s="212"/>
      <c r="C149" s="213"/>
      <c r="D149" s="203" t="s">
        <v>135</v>
      </c>
      <c r="E149" s="214" t="s">
        <v>1</v>
      </c>
      <c r="F149" s="215" t="s">
        <v>406</v>
      </c>
      <c r="G149" s="213"/>
      <c r="H149" s="216">
        <v>76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135</v>
      </c>
      <c r="AU149" s="222" t="s">
        <v>84</v>
      </c>
      <c r="AV149" s="14" t="s">
        <v>84</v>
      </c>
      <c r="AW149" s="14" t="s">
        <v>32</v>
      </c>
      <c r="AX149" s="14" t="s">
        <v>82</v>
      </c>
      <c r="AY149" s="222" t="s">
        <v>127</v>
      </c>
    </row>
    <row r="150" spans="1:65" s="2" customFormat="1" ht="16.5" customHeight="1">
      <c r="A150" s="34"/>
      <c r="B150" s="35"/>
      <c r="C150" s="234" t="s">
        <v>161</v>
      </c>
      <c r="D150" s="234" t="s">
        <v>162</v>
      </c>
      <c r="E150" s="235" t="s">
        <v>201</v>
      </c>
      <c r="F150" s="236" t="s">
        <v>202</v>
      </c>
      <c r="G150" s="237" t="s">
        <v>158</v>
      </c>
      <c r="H150" s="238">
        <v>76</v>
      </c>
      <c r="I150" s="239"/>
      <c r="J150" s="240">
        <f>ROUND(I150*H150,2)</f>
        <v>0</v>
      </c>
      <c r="K150" s="241"/>
      <c r="L150" s="242"/>
      <c r="M150" s="243" t="s">
        <v>1</v>
      </c>
      <c r="N150" s="244" t="s">
        <v>39</v>
      </c>
      <c r="O150" s="71"/>
      <c r="P150" s="197">
        <f>O150*H150</f>
        <v>0</v>
      </c>
      <c r="Q150" s="197">
        <v>3.4000000000000002E-2</v>
      </c>
      <c r="R150" s="197">
        <f>Q150*H150</f>
        <v>2.5840000000000001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165</v>
      </c>
      <c r="AT150" s="199" t="s">
        <v>162</v>
      </c>
      <c r="AU150" s="199" t="s">
        <v>84</v>
      </c>
      <c r="AY150" s="17" t="s">
        <v>127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7" t="s">
        <v>82</v>
      </c>
      <c r="BK150" s="200">
        <f>ROUND(I150*H150,2)</f>
        <v>0</v>
      </c>
      <c r="BL150" s="17" t="s">
        <v>133</v>
      </c>
      <c r="BM150" s="199" t="s">
        <v>407</v>
      </c>
    </row>
    <row r="151" spans="1:65" s="12" customFormat="1" ht="22.9" customHeight="1">
      <c r="B151" s="171"/>
      <c r="C151" s="172"/>
      <c r="D151" s="173" t="s">
        <v>73</v>
      </c>
      <c r="E151" s="185" t="s">
        <v>161</v>
      </c>
      <c r="F151" s="185" t="s">
        <v>209</v>
      </c>
      <c r="G151" s="172"/>
      <c r="H151" s="172"/>
      <c r="I151" s="175"/>
      <c r="J151" s="186">
        <f>BK151</f>
        <v>0</v>
      </c>
      <c r="K151" s="172"/>
      <c r="L151" s="177"/>
      <c r="M151" s="178"/>
      <c r="N151" s="179"/>
      <c r="O151" s="179"/>
      <c r="P151" s="180">
        <f>SUM(P152:P160)</f>
        <v>0</v>
      </c>
      <c r="Q151" s="179"/>
      <c r="R151" s="180">
        <f>SUM(R152:R160)</f>
        <v>3.4452699999999998</v>
      </c>
      <c r="S151" s="179"/>
      <c r="T151" s="181">
        <f>SUM(T152:T160)</f>
        <v>0</v>
      </c>
      <c r="AR151" s="182" t="s">
        <v>82</v>
      </c>
      <c r="AT151" s="183" t="s">
        <v>73</v>
      </c>
      <c r="AU151" s="183" t="s">
        <v>82</v>
      </c>
      <c r="AY151" s="182" t="s">
        <v>127</v>
      </c>
      <c r="BK151" s="184">
        <f>SUM(BK152:BK160)</f>
        <v>0</v>
      </c>
    </row>
    <row r="152" spans="1:65" s="2" customFormat="1" ht="33" customHeight="1">
      <c r="A152" s="34"/>
      <c r="B152" s="35"/>
      <c r="C152" s="187" t="s">
        <v>167</v>
      </c>
      <c r="D152" s="187" t="s">
        <v>129</v>
      </c>
      <c r="E152" s="188" t="s">
        <v>211</v>
      </c>
      <c r="F152" s="189" t="s">
        <v>212</v>
      </c>
      <c r="G152" s="190" t="s">
        <v>132</v>
      </c>
      <c r="H152" s="191">
        <v>19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39</v>
      </c>
      <c r="O152" s="71"/>
      <c r="P152" s="197">
        <f>O152*H152</f>
        <v>0</v>
      </c>
      <c r="Q152" s="197">
        <v>5.9089999999999997E-2</v>
      </c>
      <c r="R152" s="197">
        <f>Q152*H152</f>
        <v>1.1227099999999999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133</v>
      </c>
      <c r="AT152" s="199" t="s">
        <v>129</v>
      </c>
      <c r="AU152" s="199" t="s">
        <v>84</v>
      </c>
      <c r="AY152" s="17" t="s">
        <v>127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82</v>
      </c>
      <c r="BK152" s="200">
        <f>ROUND(I152*H152,2)</f>
        <v>0</v>
      </c>
      <c r="BL152" s="17" t="s">
        <v>133</v>
      </c>
      <c r="BM152" s="199" t="s">
        <v>408</v>
      </c>
    </row>
    <row r="153" spans="1:65" s="2" customFormat="1" ht="24.2" customHeight="1">
      <c r="A153" s="34"/>
      <c r="B153" s="35"/>
      <c r="C153" s="187" t="s">
        <v>172</v>
      </c>
      <c r="D153" s="187" t="s">
        <v>129</v>
      </c>
      <c r="E153" s="188" t="s">
        <v>215</v>
      </c>
      <c r="F153" s="189" t="s">
        <v>216</v>
      </c>
      <c r="G153" s="190" t="s">
        <v>132</v>
      </c>
      <c r="H153" s="191">
        <v>19</v>
      </c>
      <c r="I153" s="192"/>
      <c r="J153" s="193">
        <f>ROUND(I153*H153,2)</f>
        <v>0</v>
      </c>
      <c r="K153" s="194"/>
      <c r="L153" s="39"/>
      <c r="M153" s="195" t="s">
        <v>1</v>
      </c>
      <c r="N153" s="196" t="s">
        <v>39</v>
      </c>
      <c r="O153" s="71"/>
      <c r="P153" s="197">
        <f>O153*H153</f>
        <v>0</v>
      </c>
      <c r="Q153" s="197">
        <v>8.9219999999999994E-2</v>
      </c>
      <c r="R153" s="197">
        <f>Q153*H153</f>
        <v>1.6951799999999999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133</v>
      </c>
      <c r="AT153" s="199" t="s">
        <v>129</v>
      </c>
      <c r="AU153" s="199" t="s">
        <v>84</v>
      </c>
      <c r="AY153" s="17" t="s">
        <v>127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82</v>
      </c>
      <c r="BK153" s="200">
        <f>ROUND(I153*H153,2)</f>
        <v>0</v>
      </c>
      <c r="BL153" s="17" t="s">
        <v>133</v>
      </c>
      <c r="BM153" s="199" t="s">
        <v>409</v>
      </c>
    </row>
    <row r="154" spans="1:65" s="13" customFormat="1" ht="11.25">
      <c r="B154" s="201"/>
      <c r="C154" s="202"/>
      <c r="D154" s="203" t="s">
        <v>135</v>
      </c>
      <c r="E154" s="204" t="s">
        <v>1</v>
      </c>
      <c r="F154" s="205" t="s">
        <v>136</v>
      </c>
      <c r="G154" s="202"/>
      <c r="H154" s="204" t="s">
        <v>1</v>
      </c>
      <c r="I154" s="206"/>
      <c r="J154" s="202"/>
      <c r="K154" s="202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135</v>
      </c>
      <c r="AU154" s="211" t="s">
        <v>84</v>
      </c>
      <c r="AV154" s="13" t="s">
        <v>82</v>
      </c>
      <c r="AW154" s="13" t="s">
        <v>32</v>
      </c>
      <c r="AX154" s="13" t="s">
        <v>74</v>
      </c>
      <c r="AY154" s="211" t="s">
        <v>127</v>
      </c>
    </row>
    <row r="155" spans="1:65" s="14" customFormat="1" ht="11.25">
      <c r="B155" s="212"/>
      <c r="C155" s="213"/>
      <c r="D155" s="203" t="s">
        <v>135</v>
      </c>
      <c r="E155" s="214" t="s">
        <v>1</v>
      </c>
      <c r="F155" s="215" t="s">
        <v>410</v>
      </c>
      <c r="G155" s="213"/>
      <c r="H155" s="216">
        <v>19</v>
      </c>
      <c r="I155" s="217"/>
      <c r="J155" s="213"/>
      <c r="K155" s="213"/>
      <c r="L155" s="218"/>
      <c r="M155" s="219"/>
      <c r="N155" s="220"/>
      <c r="O155" s="220"/>
      <c r="P155" s="220"/>
      <c r="Q155" s="220"/>
      <c r="R155" s="220"/>
      <c r="S155" s="220"/>
      <c r="T155" s="221"/>
      <c r="AT155" s="222" t="s">
        <v>135</v>
      </c>
      <c r="AU155" s="222" t="s">
        <v>84</v>
      </c>
      <c r="AV155" s="14" t="s">
        <v>84</v>
      </c>
      <c r="AW155" s="14" t="s">
        <v>32</v>
      </c>
      <c r="AX155" s="14" t="s">
        <v>82</v>
      </c>
      <c r="AY155" s="222" t="s">
        <v>127</v>
      </c>
    </row>
    <row r="156" spans="1:65" s="2" customFormat="1" ht="24.2" customHeight="1">
      <c r="A156" s="34"/>
      <c r="B156" s="35"/>
      <c r="C156" s="234" t="s">
        <v>165</v>
      </c>
      <c r="D156" s="234" t="s">
        <v>162</v>
      </c>
      <c r="E156" s="235" t="s">
        <v>219</v>
      </c>
      <c r="F156" s="236" t="s">
        <v>220</v>
      </c>
      <c r="G156" s="237" t="s">
        <v>132</v>
      </c>
      <c r="H156" s="238">
        <v>4.75</v>
      </c>
      <c r="I156" s="239"/>
      <c r="J156" s="240">
        <f>ROUND(I156*H156,2)</f>
        <v>0</v>
      </c>
      <c r="K156" s="241"/>
      <c r="L156" s="242"/>
      <c r="M156" s="243" t="s">
        <v>1</v>
      </c>
      <c r="N156" s="244" t="s">
        <v>39</v>
      </c>
      <c r="O156" s="71"/>
      <c r="P156" s="197">
        <f>O156*H156</f>
        <v>0</v>
      </c>
      <c r="Q156" s="197">
        <v>0.13200000000000001</v>
      </c>
      <c r="R156" s="197">
        <f>Q156*H156</f>
        <v>0.627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165</v>
      </c>
      <c r="AT156" s="199" t="s">
        <v>162</v>
      </c>
      <c r="AU156" s="199" t="s">
        <v>84</v>
      </c>
      <c r="AY156" s="17" t="s">
        <v>127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7" t="s">
        <v>82</v>
      </c>
      <c r="BK156" s="200">
        <f>ROUND(I156*H156,2)</f>
        <v>0</v>
      </c>
      <c r="BL156" s="17" t="s">
        <v>133</v>
      </c>
      <c r="BM156" s="199" t="s">
        <v>411</v>
      </c>
    </row>
    <row r="157" spans="1:65" s="14" customFormat="1" ht="11.25">
      <c r="B157" s="212"/>
      <c r="C157" s="213"/>
      <c r="D157" s="203" t="s">
        <v>135</v>
      </c>
      <c r="E157" s="213"/>
      <c r="F157" s="215" t="s">
        <v>412</v>
      </c>
      <c r="G157" s="213"/>
      <c r="H157" s="216">
        <v>4.75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135</v>
      </c>
      <c r="AU157" s="222" t="s">
        <v>84</v>
      </c>
      <c r="AV157" s="14" t="s">
        <v>84</v>
      </c>
      <c r="AW157" s="14" t="s">
        <v>4</v>
      </c>
      <c r="AX157" s="14" t="s">
        <v>82</v>
      </c>
      <c r="AY157" s="222" t="s">
        <v>127</v>
      </c>
    </row>
    <row r="158" spans="1:65" s="2" customFormat="1" ht="24.2" customHeight="1">
      <c r="A158" s="34"/>
      <c r="B158" s="35"/>
      <c r="C158" s="187" t="s">
        <v>184</v>
      </c>
      <c r="D158" s="187" t="s">
        <v>129</v>
      </c>
      <c r="E158" s="188" t="s">
        <v>224</v>
      </c>
      <c r="F158" s="189" t="s">
        <v>225</v>
      </c>
      <c r="G158" s="190" t="s">
        <v>175</v>
      </c>
      <c r="H158" s="191">
        <v>38</v>
      </c>
      <c r="I158" s="192"/>
      <c r="J158" s="193">
        <f>ROUND(I158*H158,2)</f>
        <v>0</v>
      </c>
      <c r="K158" s="194"/>
      <c r="L158" s="39"/>
      <c r="M158" s="195" t="s">
        <v>1</v>
      </c>
      <c r="N158" s="196" t="s">
        <v>39</v>
      </c>
      <c r="O158" s="71"/>
      <c r="P158" s="197">
        <f>O158*H158</f>
        <v>0</v>
      </c>
      <c r="Q158" s="197">
        <v>1.0000000000000001E-5</v>
      </c>
      <c r="R158" s="197">
        <f>Q158*H158</f>
        <v>3.8000000000000002E-4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133</v>
      </c>
      <c r="AT158" s="199" t="s">
        <v>129</v>
      </c>
      <c r="AU158" s="199" t="s">
        <v>84</v>
      </c>
      <c r="AY158" s="17" t="s">
        <v>127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7" t="s">
        <v>82</v>
      </c>
      <c r="BK158" s="200">
        <f>ROUND(I158*H158,2)</f>
        <v>0</v>
      </c>
      <c r="BL158" s="17" t="s">
        <v>133</v>
      </c>
      <c r="BM158" s="199" t="s">
        <v>413</v>
      </c>
    </row>
    <row r="159" spans="1:65" s="13" customFormat="1" ht="11.25">
      <c r="B159" s="201"/>
      <c r="C159" s="202"/>
      <c r="D159" s="203" t="s">
        <v>135</v>
      </c>
      <c r="E159" s="204" t="s">
        <v>1</v>
      </c>
      <c r="F159" s="205" t="s">
        <v>227</v>
      </c>
      <c r="G159" s="202"/>
      <c r="H159" s="204" t="s">
        <v>1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135</v>
      </c>
      <c r="AU159" s="211" t="s">
        <v>84</v>
      </c>
      <c r="AV159" s="13" t="s">
        <v>82</v>
      </c>
      <c r="AW159" s="13" t="s">
        <v>32</v>
      </c>
      <c r="AX159" s="13" t="s">
        <v>74</v>
      </c>
      <c r="AY159" s="211" t="s">
        <v>127</v>
      </c>
    </row>
    <row r="160" spans="1:65" s="14" customFormat="1" ht="11.25">
      <c r="B160" s="212"/>
      <c r="C160" s="213"/>
      <c r="D160" s="203" t="s">
        <v>135</v>
      </c>
      <c r="E160" s="214" t="s">
        <v>1</v>
      </c>
      <c r="F160" s="215" t="s">
        <v>414</v>
      </c>
      <c r="G160" s="213"/>
      <c r="H160" s="216">
        <v>38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135</v>
      </c>
      <c r="AU160" s="222" t="s">
        <v>84</v>
      </c>
      <c r="AV160" s="14" t="s">
        <v>84</v>
      </c>
      <c r="AW160" s="14" t="s">
        <v>32</v>
      </c>
      <c r="AX160" s="14" t="s">
        <v>82</v>
      </c>
      <c r="AY160" s="222" t="s">
        <v>127</v>
      </c>
    </row>
    <row r="161" spans="1:65" s="12" customFormat="1" ht="22.9" customHeight="1">
      <c r="B161" s="171"/>
      <c r="C161" s="172"/>
      <c r="D161" s="173" t="s">
        <v>73</v>
      </c>
      <c r="E161" s="185" t="s">
        <v>167</v>
      </c>
      <c r="F161" s="185" t="s">
        <v>229</v>
      </c>
      <c r="G161" s="172"/>
      <c r="H161" s="172"/>
      <c r="I161" s="175"/>
      <c r="J161" s="186">
        <f>BK161</f>
        <v>0</v>
      </c>
      <c r="K161" s="172"/>
      <c r="L161" s="177"/>
      <c r="M161" s="178"/>
      <c r="N161" s="179"/>
      <c r="O161" s="179"/>
      <c r="P161" s="180">
        <f>SUM(P162:P167)</f>
        <v>0</v>
      </c>
      <c r="Q161" s="179"/>
      <c r="R161" s="180">
        <f>SUM(R162:R167)</f>
        <v>0.52098</v>
      </c>
      <c r="S161" s="179"/>
      <c r="T161" s="181">
        <f>SUM(T162:T167)</f>
        <v>0</v>
      </c>
      <c r="AR161" s="182" t="s">
        <v>82</v>
      </c>
      <c r="AT161" s="183" t="s">
        <v>73</v>
      </c>
      <c r="AU161" s="183" t="s">
        <v>82</v>
      </c>
      <c r="AY161" s="182" t="s">
        <v>127</v>
      </c>
      <c r="BK161" s="184">
        <f>SUM(BK162:BK167)</f>
        <v>0</v>
      </c>
    </row>
    <row r="162" spans="1:65" s="2" customFormat="1" ht="24.2" customHeight="1">
      <c r="A162" s="34"/>
      <c r="B162" s="35"/>
      <c r="C162" s="187" t="s">
        <v>188</v>
      </c>
      <c r="D162" s="187" t="s">
        <v>129</v>
      </c>
      <c r="E162" s="188" t="s">
        <v>231</v>
      </c>
      <c r="F162" s="189" t="s">
        <v>232</v>
      </c>
      <c r="G162" s="190" t="s">
        <v>132</v>
      </c>
      <c r="H162" s="191">
        <v>190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39</v>
      </c>
      <c r="O162" s="71"/>
      <c r="P162" s="197">
        <f>O162*H162</f>
        <v>0</v>
      </c>
      <c r="Q162" s="197">
        <v>2.7000000000000001E-3</v>
      </c>
      <c r="R162" s="197">
        <f>Q162*H162</f>
        <v>0.51300000000000001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133</v>
      </c>
      <c r="AT162" s="199" t="s">
        <v>129</v>
      </c>
      <c r="AU162" s="199" t="s">
        <v>84</v>
      </c>
      <c r="AY162" s="17" t="s">
        <v>127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82</v>
      </c>
      <c r="BK162" s="200">
        <f>ROUND(I162*H162,2)</f>
        <v>0</v>
      </c>
      <c r="BL162" s="17" t="s">
        <v>133</v>
      </c>
      <c r="BM162" s="199" t="s">
        <v>415</v>
      </c>
    </row>
    <row r="163" spans="1:65" s="13" customFormat="1" ht="11.25">
      <c r="B163" s="201"/>
      <c r="C163" s="202"/>
      <c r="D163" s="203" t="s">
        <v>135</v>
      </c>
      <c r="E163" s="204" t="s">
        <v>1</v>
      </c>
      <c r="F163" s="205" t="s">
        <v>402</v>
      </c>
      <c r="G163" s="202"/>
      <c r="H163" s="204" t="s">
        <v>1</v>
      </c>
      <c r="I163" s="206"/>
      <c r="J163" s="202"/>
      <c r="K163" s="202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135</v>
      </c>
      <c r="AU163" s="211" t="s">
        <v>84</v>
      </c>
      <c r="AV163" s="13" t="s">
        <v>82</v>
      </c>
      <c r="AW163" s="13" t="s">
        <v>32</v>
      </c>
      <c r="AX163" s="13" t="s">
        <v>74</v>
      </c>
      <c r="AY163" s="211" t="s">
        <v>127</v>
      </c>
    </row>
    <row r="164" spans="1:65" s="14" customFormat="1" ht="11.25">
      <c r="B164" s="212"/>
      <c r="C164" s="213"/>
      <c r="D164" s="203" t="s">
        <v>135</v>
      </c>
      <c r="E164" s="214" t="s">
        <v>1</v>
      </c>
      <c r="F164" s="215" t="s">
        <v>416</v>
      </c>
      <c r="G164" s="213"/>
      <c r="H164" s="216">
        <v>190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135</v>
      </c>
      <c r="AU164" s="222" t="s">
        <v>84</v>
      </c>
      <c r="AV164" s="14" t="s">
        <v>84</v>
      </c>
      <c r="AW164" s="14" t="s">
        <v>32</v>
      </c>
      <c r="AX164" s="14" t="s">
        <v>82</v>
      </c>
      <c r="AY164" s="222" t="s">
        <v>127</v>
      </c>
    </row>
    <row r="165" spans="1:65" s="2" customFormat="1" ht="24.2" customHeight="1">
      <c r="A165" s="34"/>
      <c r="B165" s="35"/>
      <c r="C165" s="187" t="s">
        <v>192</v>
      </c>
      <c r="D165" s="187" t="s">
        <v>129</v>
      </c>
      <c r="E165" s="188" t="s">
        <v>250</v>
      </c>
      <c r="F165" s="189" t="s">
        <v>251</v>
      </c>
      <c r="G165" s="190" t="s">
        <v>175</v>
      </c>
      <c r="H165" s="191">
        <v>38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39</v>
      </c>
      <c r="O165" s="71"/>
      <c r="P165" s="197">
        <f>O165*H165</f>
        <v>0</v>
      </c>
      <c r="Q165" s="197">
        <v>2.1000000000000001E-4</v>
      </c>
      <c r="R165" s="197">
        <f>Q165*H165</f>
        <v>7.980000000000001E-3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133</v>
      </c>
      <c r="AT165" s="199" t="s">
        <v>129</v>
      </c>
      <c r="AU165" s="199" t="s">
        <v>84</v>
      </c>
      <c r="AY165" s="17" t="s">
        <v>127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82</v>
      </c>
      <c r="BK165" s="200">
        <f>ROUND(I165*H165,2)</f>
        <v>0</v>
      </c>
      <c r="BL165" s="17" t="s">
        <v>133</v>
      </c>
      <c r="BM165" s="199" t="s">
        <v>417</v>
      </c>
    </row>
    <row r="166" spans="1:65" s="13" customFormat="1" ht="11.25">
      <c r="B166" s="201"/>
      <c r="C166" s="202"/>
      <c r="D166" s="203" t="s">
        <v>135</v>
      </c>
      <c r="E166" s="204" t="s">
        <v>1</v>
      </c>
      <c r="F166" s="205" t="s">
        <v>253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135</v>
      </c>
      <c r="AU166" s="211" t="s">
        <v>84</v>
      </c>
      <c r="AV166" s="13" t="s">
        <v>82</v>
      </c>
      <c r="AW166" s="13" t="s">
        <v>32</v>
      </c>
      <c r="AX166" s="13" t="s">
        <v>74</v>
      </c>
      <c r="AY166" s="211" t="s">
        <v>127</v>
      </c>
    </row>
    <row r="167" spans="1:65" s="14" customFormat="1" ht="11.25">
      <c r="B167" s="212"/>
      <c r="C167" s="213"/>
      <c r="D167" s="203" t="s">
        <v>135</v>
      </c>
      <c r="E167" s="214" t="s">
        <v>1</v>
      </c>
      <c r="F167" s="215" t="s">
        <v>418</v>
      </c>
      <c r="G167" s="213"/>
      <c r="H167" s="216">
        <v>38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135</v>
      </c>
      <c r="AU167" s="222" t="s">
        <v>84</v>
      </c>
      <c r="AV167" s="14" t="s">
        <v>84</v>
      </c>
      <c r="AW167" s="14" t="s">
        <v>32</v>
      </c>
      <c r="AX167" s="14" t="s">
        <v>82</v>
      </c>
      <c r="AY167" s="222" t="s">
        <v>127</v>
      </c>
    </row>
    <row r="168" spans="1:65" s="12" customFormat="1" ht="22.9" customHeight="1">
      <c r="B168" s="171"/>
      <c r="C168" s="172"/>
      <c r="D168" s="173" t="s">
        <v>73</v>
      </c>
      <c r="E168" s="185" t="s">
        <v>184</v>
      </c>
      <c r="F168" s="185" t="s">
        <v>255</v>
      </c>
      <c r="G168" s="172"/>
      <c r="H168" s="172"/>
      <c r="I168" s="175"/>
      <c r="J168" s="186">
        <f>BK168</f>
        <v>0</v>
      </c>
      <c r="K168" s="172"/>
      <c r="L168" s="177"/>
      <c r="M168" s="178"/>
      <c r="N168" s="179"/>
      <c r="O168" s="179"/>
      <c r="P168" s="180">
        <f>SUM(P169:P175)</f>
        <v>0</v>
      </c>
      <c r="Q168" s="179"/>
      <c r="R168" s="180">
        <f>SUM(R169:R175)</f>
        <v>0</v>
      </c>
      <c r="S168" s="179"/>
      <c r="T168" s="181">
        <f>SUM(T169:T175)</f>
        <v>76.95</v>
      </c>
      <c r="AR168" s="182" t="s">
        <v>82</v>
      </c>
      <c r="AT168" s="183" t="s">
        <v>73</v>
      </c>
      <c r="AU168" s="183" t="s">
        <v>82</v>
      </c>
      <c r="AY168" s="182" t="s">
        <v>127</v>
      </c>
      <c r="BK168" s="184">
        <f>SUM(BK169:BK175)</f>
        <v>0</v>
      </c>
    </row>
    <row r="169" spans="1:65" s="2" customFormat="1" ht="33" customHeight="1">
      <c r="A169" s="34"/>
      <c r="B169" s="35"/>
      <c r="C169" s="187" t="s">
        <v>8</v>
      </c>
      <c r="D169" s="187" t="s">
        <v>129</v>
      </c>
      <c r="E169" s="188" t="s">
        <v>257</v>
      </c>
      <c r="F169" s="189" t="s">
        <v>258</v>
      </c>
      <c r="G169" s="190" t="s">
        <v>132</v>
      </c>
      <c r="H169" s="191">
        <v>38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39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133</v>
      </c>
      <c r="AT169" s="199" t="s">
        <v>129</v>
      </c>
      <c r="AU169" s="199" t="s">
        <v>84</v>
      </c>
      <c r="AY169" s="17" t="s">
        <v>127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82</v>
      </c>
      <c r="BK169" s="200">
        <f>ROUND(I169*H169,2)</f>
        <v>0</v>
      </c>
      <c r="BL169" s="17" t="s">
        <v>133</v>
      </c>
      <c r="BM169" s="199" t="s">
        <v>419</v>
      </c>
    </row>
    <row r="170" spans="1:65" s="2" customFormat="1" ht="24.2" customHeight="1">
      <c r="A170" s="34"/>
      <c r="B170" s="35"/>
      <c r="C170" s="187" t="s">
        <v>205</v>
      </c>
      <c r="D170" s="187" t="s">
        <v>129</v>
      </c>
      <c r="E170" s="188" t="s">
        <v>262</v>
      </c>
      <c r="F170" s="189" t="s">
        <v>263</v>
      </c>
      <c r="G170" s="190" t="s">
        <v>142</v>
      </c>
      <c r="H170" s="191">
        <v>42.75</v>
      </c>
      <c r="I170" s="192"/>
      <c r="J170" s="193">
        <f>ROUND(I170*H170,2)</f>
        <v>0</v>
      </c>
      <c r="K170" s="194"/>
      <c r="L170" s="39"/>
      <c r="M170" s="195" t="s">
        <v>1</v>
      </c>
      <c r="N170" s="196" t="s">
        <v>39</v>
      </c>
      <c r="O170" s="71"/>
      <c r="P170" s="197">
        <f>O170*H170</f>
        <v>0</v>
      </c>
      <c r="Q170" s="197">
        <v>0</v>
      </c>
      <c r="R170" s="197">
        <f>Q170*H170</f>
        <v>0</v>
      </c>
      <c r="S170" s="197">
        <v>1.8</v>
      </c>
      <c r="T170" s="198">
        <f>S170*H170</f>
        <v>76.95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9" t="s">
        <v>133</v>
      </c>
      <c r="AT170" s="199" t="s">
        <v>129</v>
      </c>
      <c r="AU170" s="199" t="s">
        <v>84</v>
      </c>
      <c r="AY170" s="17" t="s">
        <v>127</v>
      </c>
      <c r="BE170" s="200">
        <f>IF(N170="základní",J170,0)</f>
        <v>0</v>
      </c>
      <c r="BF170" s="200">
        <f>IF(N170="snížená",J170,0)</f>
        <v>0</v>
      </c>
      <c r="BG170" s="200">
        <f>IF(N170="zákl. přenesená",J170,0)</f>
        <v>0</v>
      </c>
      <c r="BH170" s="200">
        <f>IF(N170="sníž. přenesená",J170,0)</f>
        <v>0</v>
      </c>
      <c r="BI170" s="200">
        <f>IF(N170="nulová",J170,0)</f>
        <v>0</v>
      </c>
      <c r="BJ170" s="17" t="s">
        <v>82</v>
      </c>
      <c r="BK170" s="200">
        <f>ROUND(I170*H170,2)</f>
        <v>0</v>
      </c>
      <c r="BL170" s="17" t="s">
        <v>133</v>
      </c>
      <c r="BM170" s="199" t="s">
        <v>420</v>
      </c>
    </row>
    <row r="171" spans="1:65" s="13" customFormat="1" ht="11.25">
      <c r="B171" s="201"/>
      <c r="C171" s="202"/>
      <c r="D171" s="203" t="s">
        <v>135</v>
      </c>
      <c r="E171" s="204" t="s">
        <v>1</v>
      </c>
      <c r="F171" s="205" t="s">
        <v>402</v>
      </c>
      <c r="G171" s="202"/>
      <c r="H171" s="204" t="s">
        <v>1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135</v>
      </c>
      <c r="AU171" s="211" t="s">
        <v>84</v>
      </c>
      <c r="AV171" s="13" t="s">
        <v>82</v>
      </c>
      <c r="AW171" s="13" t="s">
        <v>32</v>
      </c>
      <c r="AX171" s="13" t="s">
        <v>74</v>
      </c>
      <c r="AY171" s="211" t="s">
        <v>127</v>
      </c>
    </row>
    <row r="172" spans="1:65" s="14" customFormat="1" ht="11.25">
      <c r="B172" s="212"/>
      <c r="C172" s="213"/>
      <c r="D172" s="203" t="s">
        <v>135</v>
      </c>
      <c r="E172" s="214" t="s">
        <v>1</v>
      </c>
      <c r="F172" s="215" t="s">
        <v>403</v>
      </c>
      <c r="G172" s="213"/>
      <c r="H172" s="216">
        <v>42.75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135</v>
      </c>
      <c r="AU172" s="222" t="s">
        <v>84</v>
      </c>
      <c r="AV172" s="14" t="s">
        <v>84</v>
      </c>
      <c r="AW172" s="14" t="s">
        <v>32</v>
      </c>
      <c r="AX172" s="14" t="s">
        <v>82</v>
      </c>
      <c r="AY172" s="222" t="s">
        <v>127</v>
      </c>
    </row>
    <row r="173" spans="1:65" s="2" customFormat="1" ht="24.2" customHeight="1">
      <c r="A173" s="34"/>
      <c r="B173" s="35"/>
      <c r="C173" s="187" t="s">
        <v>210</v>
      </c>
      <c r="D173" s="187" t="s">
        <v>129</v>
      </c>
      <c r="E173" s="188" t="s">
        <v>421</v>
      </c>
      <c r="F173" s="189" t="s">
        <v>422</v>
      </c>
      <c r="G173" s="190" t="s">
        <v>132</v>
      </c>
      <c r="H173" s="191">
        <v>19</v>
      </c>
      <c r="I173" s="192"/>
      <c r="J173" s="193">
        <f>ROUND(I173*H173,2)</f>
        <v>0</v>
      </c>
      <c r="K173" s="194"/>
      <c r="L173" s="39"/>
      <c r="M173" s="195" t="s">
        <v>1</v>
      </c>
      <c r="N173" s="196" t="s">
        <v>39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133</v>
      </c>
      <c r="AT173" s="199" t="s">
        <v>129</v>
      </c>
      <c r="AU173" s="199" t="s">
        <v>84</v>
      </c>
      <c r="AY173" s="17" t="s">
        <v>127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7" t="s">
        <v>82</v>
      </c>
      <c r="BK173" s="200">
        <f>ROUND(I173*H173,2)</f>
        <v>0</v>
      </c>
      <c r="BL173" s="17" t="s">
        <v>133</v>
      </c>
      <c r="BM173" s="199" t="s">
        <v>423</v>
      </c>
    </row>
    <row r="174" spans="1:65" s="13" customFormat="1" ht="11.25">
      <c r="B174" s="201"/>
      <c r="C174" s="202"/>
      <c r="D174" s="203" t="s">
        <v>135</v>
      </c>
      <c r="E174" s="204" t="s">
        <v>1</v>
      </c>
      <c r="F174" s="205" t="s">
        <v>424</v>
      </c>
      <c r="G174" s="202"/>
      <c r="H174" s="204" t="s">
        <v>1</v>
      </c>
      <c r="I174" s="206"/>
      <c r="J174" s="202"/>
      <c r="K174" s="202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135</v>
      </c>
      <c r="AU174" s="211" t="s">
        <v>84</v>
      </c>
      <c r="AV174" s="13" t="s">
        <v>82</v>
      </c>
      <c r="AW174" s="13" t="s">
        <v>32</v>
      </c>
      <c r="AX174" s="13" t="s">
        <v>74</v>
      </c>
      <c r="AY174" s="211" t="s">
        <v>127</v>
      </c>
    </row>
    <row r="175" spans="1:65" s="14" customFormat="1" ht="11.25">
      <c r="B175" s="212"/>
      <c r="C175" s="213"/>
      <c r="D175" s="203" t="s">
        <v>135</v>
      </c>
      <c r="E175" s="214" t="s">
        <v>1</v>
      </c>
      <c r="F175" s="215" t="s">
        <v>425</v>
      </c>
      <c r="G175" s="213"/>
      <c r="H175" s="216">
        <v>19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135</v>
      </c>
      <c r="AU175" s="222" t="s">
        <v>84</v>
      </c>
      <c r="AV175" s="14" t="s">
        <v>84</v>
      </c>
      <c r="AW175" s="14" t="s">
        <v>32</v>
      </c>
      <c r="AX175" s="14" t="s">
        <v>82</v>
      </c>
      <c r="AY175" s="222" t="s">
        <v>127</v>
      </c>
    </row>
    <row r="176" spans="1:65" s="12" customFormat="1" ht="22.9" customHeight="1">
      <c r="B176" s="171"/>
      <c r="C176" s="172"/>
      <c r="D176" s="173" t="s">
        <v>73</v>
      </c>
      <c r="E176" s="185" t="s">
        <v>290</v>
      </c>
      <c r="F176" s="185" t="s">
        <v>291</v>
      </c>
      <c r="G176" s="172"/>
      <c r="H176" s="172"/>
      <c r="I176" s="175"/>
      <c r="J176" s="186">
        <f>BK176</f>
        <v>0</v>
      </c>
      <c r="K176" s="172"/>
      <c r="L176" s="177"/>
      <c r="M176" s="178"/>
      <c r="N176" s="179"/>
      <c r="O176" s="179"/>
      <c r="P176" s="180">
        <f>SUM(P177:P181)</f>
        <v>0</v>
      </c>
      <c r="Q176" s="179"/>
      <c r="R176" s="180">
        <f>SUM(R177:R181)</f>
        <v>0</v>
      </c>
      <c r="S176" s="179"/>
      <c r="T176" s="181">
        <f>SUM(T177:T181)</f>
        <v>0</v>
      </c>
      <c r="AR176" s="182" t="s">
        <v>82</v>
      </c>
      <c r="AT176" s="183" t="s">
        <v>73</v>
      </c>
      <c r="AU176" s="183" t="s">
        <v>82</v>
      </c>
      <c r="AY176" s="182" t="s">
        <v>127</v>
      </c>
      <c r="BK176" s="184">
        <f>SUM(BK177:BK181)</f>
        <v>0</v>
      </c>
    </row>
    <row r="177" spans="1:65" s="2" customFormat="1" ht="24.2" customHeight="1">
      <c r="A177" s="34"/>
      <c r="B177" s="35"/>
      <c r="C177" s="187" t="s">
        <v>214</v>
      </c>
      <c r="D177" s="187" t="s">
        <v>129</v>
      </c>
      <c r="E177" s="188" t="s">
        <v>293</v>
      </c>
      <c r="F177" s="189" t="s">
        <v>294</v>
      </c>
      <c r="G177" s="190" t="s">
        <v>295</v>
      </c>
      <c r="H177" s="191">
        <v>81.89</v>
      </c>
      <c r="I177" s="192"/>
      <c r="J177" s="193">
        <f>ROUND(I177*H177,2)</f>
        <v>0</v>
      </c>
      <c r="K177" s="194"/>
      <c r="L177" s="39"/>
      <c r="M177" s="195" t="s">
        <v>1</v>
      </c>
      <c r="N177" s="196" t="s">
        <v>39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133</v>
      </c>
      <c r="AT177" s="199" t="s">
        <v>129</v>
      </c>
      <c r="AU177" s="199" t="s">
        <v>84</v>
      </c>
      <c r="AY177" s="17" t="s">
        <v>127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7" t="s">
        <v>82</v>
      </c>
      <c r="BK177" s="200">
        <f>ROUND(I177*H177,2)</f>
        <v>0</v>
      </c>
      <c r="BL177" s="17" t="s">
        <v>133</v>
      </c>
      <c r="BM177" s="199" t="s">
        <v>426</v>
      </c>
    </row>
    <row r="178" spans="1:65" s="2" customFormat="1" ht="24.2" customHeight="1">
      <c r="A178" s="34"/>
      <c r="B178" s="35"/>
      <c r="C178" s="187" t="s">
        <v>218</v>
      </c>
      <c r="D178" s="187" t="s">
        <v>129</v>
      </c>
      <c r="E178" s="188" t="s">
        <v>298</v>
      </c>
      <c r="F178" s="189" t="s">
        <v>299</v>
      </c>
      <c r="G178" s="190" t="s">
        <v>295</v>
      </c>
      <c r="H178" s="191">
        <v>81.89</v>
      </c>
      <c r="I178" s="192"/>
      <c r="J178" s="193">
        <f>ROUND(I178*H178,2)</f>
        <v>0</v>
      </c>
      <c r="K178" s="194"/>
      <c r="L178" s="39"/>
      <c r="M178" s="195" t="s">
        <v>1</v>
      </c>
      <c r="N178" s="196" t="s">
        <v>39</v>
      </c>
      <c r="O178" s="71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133</v>
      </c>
      <c r="AT178" s="199" t="s">
        <v>129</v>
      </c>
      <c r="AU178" s="199" t="s">
        <v>84</v>
      </c>
      <c r="AY178" s="17" t="s">
        <v>127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7" t="s">
        <v>82</v>
      </c>
      <c r="BK178" s="200">
        <f>ROUND(I178*H178,2)</f>
        <v>0</v>
      </c>
      <c r="BL178" s="17" t="s">
        <v>133</v>
      </c>
      <c r="BM178" s="199" t="s">
        <v>427</v>
      </c>
    </row>
    <row r="179" spans="1:65" s="2" customFormat="1" ht="24.2" customHeight="1">
      <c r="A179" s="34"/>
      <c r="B179" s="35"/>
      <c r="C179" s="187" t="s">
        <v>223</v>
      </c>
      <c r="D179" s="187" t="s">
        <v>129</v>
      </c>
      <c r="E179" s="188" t="s">
        <v>302</v>
      </c>
      <c r="F179" s="189" t="s">
        <v>303</v>
      </c>
      <c r="G179" s="190" t="s">
        <v>295</v>
      </c>
      <c r="H179" s="191">
        <v>737.01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39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133</v>
      </c>
      <c r="AT179" s="199" t="s">
        <v>129</v>
      </c>
      <c r="AU179" s="199" t="s">
        <v>84</v>
      </c>
      <c r="AY179" s="17" t="s">
        <v>127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82</v>
      </c>
      <c r="BK179" s="200">
        <f>ROUND(I179*H179,2)</f>
        <v>0</v>
      </c>
      <c r="BL179" s="17" t="s">
        <v>133</v>
      </c>
      <c r="BM179" s="199" t="s">
        <v>428</v>
      </c>
    </row>
    <row r="180" spans="1:65" s="14" customFormat="1" ht="11.25">
      <c r="B180" s="212"/>
      <c r="C180" s="213"/>
      <c r="D180" s="203" t="s">
        <v>135</v>
      </c>
      <c r="E180" s="213"/>
      <c r="F180" s="215" t="s">
        <v>429</v>
      </c>
      <c r="G180" s="213"/>
      <c r="H180" s="216">
        <v>737.01</v>
      </c>
      <c r="I180" s="217"/>
      <c r="J180" s="213"/>
      <c r="K180" s="213"/>
      <c r="L180" s="218"/>
      <c r="M180" s="219"/>
      <c r="N180" s="220"/>
      <c r="O180" s="220"/>
      <c r="P180" s="220"/>
      <c r="Q180" s="220"/>
      <c r="R180" s="220"/>
      <c r="S180" s="220"/>
      <c r="T180" s="221"/>
      <c r="AT180" s="222" t="s">
        <v>135</v>
      </c>
      <c r="AU180" s="222" t="s">
        <v>84</v>
      </c>
      <c r="AV180" s="14" t="s">
        <v>84</v>
      </c>
      <c r="AW180" s="14" t="s">
        <v>4</v>
      </c>
      <c r="AX180" s="14" t="s">
        <v>82</v>
      </c>
      <c r="AY180" s="222" t="s">
        <v>127</v>
      </c>
    </row>
    <row r="181" spans="1:65" s="2" customFormat="1" ht="44.25" customHeight="1">
      <c r="A181" s="34"/>
      <c r="B181" s="35"/>
      <c r="C181" s="187" t="s">
        <v>230</v>
      </c>
      <c r="D181" s="187" t="s">
        <v>129</v>
      </c>
      <c r="E181" s="188" t="s">
        <v>307</v>
      </c>
      <c r="F181" s="189" t="s">
        <v>308</v>
      </c>
      <c r="G181" s="190" t="s">
        <v>295</v>
      </c>
      <c r="H181" s="191">
        <v>81.89</v>
      </c>
      <c r="I181" s="192"/>
      <c r="J181" s="193">
        <f>ROUND(I181*H181,2)</f>
        <v>0</v>
      </c>
      <c r="K181" s="194"/>
      <c r="L181" s="39"/>
      <c r="M181" s="195" t="s">
        <v>1</v>
      </c>
      <c r="N181" s="196" t="s">
        <v>39</v>
      </c>
      <c r="O181" s="71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133</v>
      </c>
      <c r="AT181" s="199" t="s">
        <v>129</v>
      </c>
      <c r="AU181" s="199" t="s">
        <v>84</v>
      </c>
      <c r="AY181" s="17" t="s">
        <v>127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7" t="s">
        <v>82</v>
      </c>
      <c r="BK181" s="200">
        <f>ROUND(I181*H181,2)</f>
        <v>0</v>
      </c>
      <c r="BL181" s="17" t="s">
        <v>133</v>
      </c>
      <c r="BM181" s="199" t="s">
        <v>430</v>
      </c>
    </row>
    <row r="182" spans="1:65" s="12" customFormat="1" ht="22.9" customHeight="1">
      <c r="B182" s="171"/>
      <c r="C182" s="172"/>
      <c r="D182" s="173" t="s">
        <v>73</v>
      </c>
      <c r="E182" s="185" t="s">
        <v>310</v>
      </c>
      <c r="F182" s="185" t="s">
        <v>311</v>
      </c>
      <c r="G182" s="172"/>
      <c r="H182" s="172"/>
      <c r="I182" s="175"/>
      <c r="J182" s="186">
        <f>BK182</f>
        <v>0</v>
      </c>
      <c r="K182" s="172"/>
      <c r="L182" s="177"/>
      <c r="M182" s="178"/>
      <c r="N182" s="179"/>
      <c r="O182" s="179"/>
      <c r="P182" s="180">
        <f>P183</f>
        <v>0</v>
      </c>
      <c r="Q182" s="179"/>
      <c r="R182" s="180">
        <f>R183</f>
        <v>0</v>
      </c>
      <c r="S182" s="179"/>
      <c r="T182" s="181">
        <f>T183</f>
        <v>0</v>
      </c>
      <c r="AR182" s="182" t="s">
        <v>82</v>
      </c>
      <c r="AT182" s="183" t="s">
        <v>73</v>
      </c>
      <c r="AU182" s="183" t="s">
        <v>82</v>
      </c>
      <c r="AY182" s="182" t="s">
        <v>127</v>
      </c>
      <c r="BK182" s="184">
        <f>BK183</f>
        <v>0</v>
      </c>
    </row>
    <row r="183" spans="1:65" s="2" customFormat="1" ht="24.2" customHeight="1">
      <c r="A183" s="34"/>
      <c r="B183" s="35"/>
      <c r="C183" s="187" t="s">
        <v>236</v>
      </c>
      <c r="D183" s="187" t="s">
        <v>129</v>
      </c>
      <c r="E183" s="188" t="s">
        <v>313</v>
      </c>
      <c r="F183" s="189" t="s">
        <v>314</v>
      </c>
      <c r="G183" s="190" t="s">
        <v>295</v>
      </c>
      <c r="H183" s="191">
        <v>96.492999999999995</v>
      </c>
      <c r="I183" s="192"/>
      <c r="J183" s="193">
        <f>ROUND(I183*H183,2)</f>
        <v>0</v>
      </c>
      <c r="K183" s="194"/>
      <c r="L183" s="39"/>
      <c r="M183" s="195" t="s">
        <v>1</v>
      </c>
      <c r="N183" s="196" t="s">
        <v>39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133</v>
      </c>
      <c r="AT183" s="199" t="s">
        <v>129</v>
      </c>
      <c r="AU183" s="199" t="s">
        <v>84</v>
      </c>
      <c r="AY183" s="17" t="s">
        <v>127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82</v>
      </c>
      <c r="BK183" s="200">
        <f>ROUND(I183*H183,2)</f>
        <v>0</v>
      </c>
      <c r="BL183" s="17" t="s">
        <v>133</v>
      </c>
      <c r="BM183" s="199" t="s">
        <v>431</v>
      </c>
    </row>
    <row r="184" spans="1:65" s="12" customFormat="1" ht="25.9" customHeight="1">
      <c r="B184" s="171"/>
      <c r="C184" s="172"/>
      <c r="D184" s="173" t="s">
        <v>73</v>
      </c>
      <c r="E184" s="174" t="s">
        <v>316</v>
      </c>
      <c r="F184" s="174" t="s">
        <v>317</v>
      </c>
      <c r="G184" s="172"/>
      <c r="H184" s="172"/>
      <c r="I184" s="175"/>
      <c r="J184" s="176">
        <f>BK184</f>
        <v>0</v>
      </c>
      <c r="K184" s="172"/>
      <c r="L184" s="177"/>
      <c r="M184" s="178"/>
      <c r="N184" s="179"/>
      <c r="O184" s="179"/>
      <c r="P184" s="180">
        <f>P185</f>
        <v>0</v>
      </c>
      <c r="Q184" s="179"/>
      <c r="R184" s="180">
        <f>R185</f>
        <v>0.1169</v>
      </c>
      <c r="S184" s="179"/>
      <c r="T184" s="181">
        <f>T185</f>
        <v>0</v>
      </c>
      <c r="AR184" s="182" t="s">
        <v>84</v>
      </c>
      <c r="AT184" s="183" t="s">
        <v>73</v>
      </c>
      <c r="AU184" s="183" t="s">
        <v>74</v>
      </c>
      <c r="AY184" s="182" t="s">
        <v>127</v>
      </c>
      <c r="BK184" s="184">
        <f>BK185</f>
        <v>0</v>
      </c>
    </row>
    <row r="185" spans="1:65" s="12" customFormat="1" ht="22.9" customHeight="1">
      <c r="B185" s="171"/>
      <c r="C185" s="172"/>
      <c r="D185" s="173" t="s">
        <v>73</v>
      </c>
      <c r="E185" s="185" t="s">
        <v>318</v>
      </c>
      <c r="F185" s="185" t="s">
        <v>319</v>
      </c>
      <c r="G185" s="172"/>
      <c r="H185" s="172"/>
      <c r="I185" s="175"/>
      <c r="J185" s="186">
        <f>BK185</f>
        <v>0</v>
      </c>
      <c r="K185" s="172"/>
      <c r="L185" s="177"/>
      <c r="M185" s="178"/>
      <c r="N185" s="179"/>
      <c r="O185" s="179"/>
      <c r="P185" s="180">
        <f>SUM(P186:P191)</f>
        <v>0</v>
      </c>
      <c r="Q185" s="179"/>
      <c r="R185" s="180">
        <f>SUM(R186:R191)</f>
        <v>0.1169</v>
      </c>
      <c r="S185" s="179"/>
      <c r="T185" s="181">
        <f>SUM(T186:T191)</f>
        <v>0</v>
      </c>
      <c r="AR185" s="182" t="s">
        <v>84</v>
      </c>
      <c r="AT185" s="183" t="s">
        <v>73</v>
      </c>
      <c r="AU185" s="183" t="s">
        <v>82</v>
      </c>
      <c r="AY185" s="182" t="s">
        <v>127</v>
      </c>
      <c r="BK185" s="184">
        <f>SUM(BK186:BK191)</f>
        <v>0</v>
      </c>
    </row>
    <row r="186" spans="1:65" s="2" customFormat="1" ht="24.2" customHeight="1">
      <c r="A186" s="34"/>
      <c r="B186" s="35"/>
      <c r="C186" s="187" t="s">
        <v>243</v>
      </c>
      <c r="D186" s="187" t="s">
        <v>129</v>
      </c>
      <c r="E186" s="188" t="s">
        <v>321</v>
      </c>
      <c r="F186" s="189" t="s">
        <v>322</v>
      </c>
      <c r="G186" s="190" t="s">
        <v>132</v>
      </c>
      <c r="H186" s="191">
        <v>19</v>
      </c>
      <c r="I186" s="192"/>
      <c r="J186" s="193">
        <f>ROUND(I186*H186,2)</f>
        <v>0</v>
      </c>
      <c r="K186" s="194"/>
      <c r="L186" s="39"/>
      <c r="M186" s="195" t="s">
        <v>1</v>
      </c>
      <c r="N186" s="196" t="s">
        <v>39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218</v>
      </c>
      <c r="AT186" s="199" t="s">
        <v>129</v>
      </c>
      <c r="AU186" s="199" t="s">
        <v>84</v>
      </c>
      <c r="AY186" s="17" t="s">
        <v>127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7" t="s">
        <v>82</v>
      </c>
      <c r="BK186" s="200">
        <f>ROUND(I186*H186,2)</f>
        <v>0</v>
      </c>
      <c r="BL186" s="17" t="s">
        <v>218</v>
      </c>
      <c r="BM186" s="199" t="s">
        <v>432</v>
      </c>
    </row>
    <row r="187" spans="1:65" s="2" customFormat="1" ht="16.5" customHeight="1">
      <c r="A187" s="34"/>
      <c r="B187" s="35"/>
      <c r="C187" s="234" t="s">
        <v>7</v>
      </c>
      <c r="D187" s="234" t="s">
        <v>162</v>
      </c>
      <c r="E187" s="235" t="s">
        <v>325</v>
      </c>
      <c r="F187" s="236" t="s">
        <v>326</v>
      </c>
      <c r="G187" s="237" t="s">
        <v>295</v>
      </c>
      <c r="H187" s="238">
        <v>0.02</v>
      </c>
      <c r="I187" s="239"/>
      <c r="J187" s="240">
        <f>ROUND(I187*H187,2)</f>
        <v>0</v>
      </c>
      <c r="K187" s="241"/>
      <c r="L187" s="242"/>
      <c r="M187" s="243" t="s">
        <v>1</v>
      </c>
      <c r="N187" s="244" t="s">
        <v>39</v>
      </c>
      <c r="O187" s="71"/>
      <c r="P187" s="197">
        <f>O187*H187</f>
        <v>0</v>
      </c>
      <c r="Q187" s="197">
        <v>1</v>
      </c>
      <c r="R187" s="197">
        <f>Q187*H187</f>
        <v>0.02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306</v>
      </c>
      <c r="AT187" s="199" t="s">
        <v>162</v>
      </c>
      <c r="AU187" s="199" t="s">
        <v>84</v>
      </c>
      <c r="AY187" s="17" t="s">
        <v>127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82</v>
      </c>
      <c r="BK187" s="200">
        <f>ROUND(I187*H187,2)</f>
        <v>0</v>
      </c>
      <c r="BL187" s="17" t="s">
        <v>218</v>
      </c>
      <c r="BM187" s="199" t="s">
        <v>433</v>
      </c>
    </row>
    <row r="188" spans="1:65" s="14" customFormat="1" ht="11.25">
      <c r="B188" s="212"/>
      <c r="C188" s="213"/>
      <c r="D188" s="203" t="s">
        <v>135</v>
      </c>
      <c r="E188" s="213"/>
      <c r="F188" s="215" t="s">
        <v>434</v>
      </c>
      <c r="G188" s="213"/>
      <c r="H188" s="216">
        <v>0.02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135</v>
      </c>
      <c r="AU188" s="222" t="s">
        <v>84</v>
      </c>
      <c r="AV188" s="14" t="s">
        <v>84</v>
      </c>
      <c r="AW188" s="14" t="s">
        <v>4</v>
      </c>
      <c r="AX188" s="14" t="s">
        <v>82</v>
      </c>
      <c r="AY188" s="222" t="s">
        <v>127</v>
      </c>
    </row>
    <row r="189" spans="1:65" s="2" customFormat="1" ht="24.2" customHeight="1">
      <c r="A189" s="34"/>
      <c r="B189" s="35"/>
      <c r="C189" s="187" t="s">
        <v>256</v>
      </c>
      <c r="D189" s="187" t="s">
        <v>129</v>
      </c>
      <c r="E189" s="188" t="s">
        <v>330</v>
      </c>
      <c r="F189" s="189" t="s">
        <v>331</v>
      </c>
      <c r="G189" s="190" t="s">
        <v>132</v>
      </c>
      <c r="H189" s="191">
        <v>19</v>
      </c>
      <c r="I189" s="192"/>
      <c r="J189" s="193">
        <f>ROUND(I189*H189,2)</f>
        <v>0</v>
      </c>
      <c r="K189" s="194"/>
      <c r="L189" s="39"/>
      <c r="M189" s="195" t="s">
        <v>1</v>
      </c>
      <c r="N189" s="196" t="s">
        <v>39</v>
      </c>
      <c r="O189" s="71"/>
      <c r="P189" s="197">
        <f>O189*H189</f>
        <v>0</v>
      </c>
      <c r="Q189" s="197">
        <v>4.0000000000000002E-4</v>
      </c>
      <c r="R189" s="197">
        <f>Q189*H189</f>
        <v>7.6E-3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218</v>
      </c>
      <c r="AT189" s="199" t="s">
        <v>129</v>
      </c>
      <c r="AU189" s="199" t="s">
        <v>84</v>
      </c>
      <c r="AY189" s="17" t="s">
        <v>127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7" t="s">
        <v>82</v>
      </c>
      <c r="BK189" s="200">
        <f>ROUND(I189*H189,2)</f>
        <v>0</v>
      </c>
      <c r="BL189" s="17" t="s">
        <v>218</v>
      </c>
      <c r="BM189" s="199" t="s">
        <v>435</v>
      </c>
    </row>
    <row r="190" spans="1:65" s="14" customFormat="1" ht="11.25">
      <c r="B190" s="212"/>
      <c r="C190" s="213"/>
      <c r="D190" s="203" t="s">
        <v>135</v>
      </c>
      <c r="E190" s="214" t="s">
        <v>1</v>
      </c>
      <c r="F190" s="215" t="s">
        <v>436</v>
      </c>
      <c r="G190" s="213"/>
      <c r="H190" s="216">
        <v>19</v>
      </c>
      <c r="I190" s="217"/>
      <c r="J190" s="213"/>
      <c r="K190" s="213"/>
      <c r="L190" s="218"/>
      <c r="M190" s="219"/>
      <c r="N190" s="220"/>
      <c r="O190" s="220"/>
      <c r="P190" s="220"/>
      <c r="Q190" s="220"/>
      <c r="R190" s="220"/>
      <c r="S190" s="220"/>
      <c r="T190" s="221"/>
      <c r="AT190" s="222" t="s">
        <v>135</v>
      </c>
      <c r="AU190" s="222" t="s">
        <v>84</v>
      </c>
      <c r="AV190" s="14" t="s">
        <v>84</v>
      </c>
      <c r="AW190" s="14" t="s">
        <v>32</v>
      </c>
      <c r="AX190" s="14" t="s">
        <v>82</v>
      </c>
      <c r="AY190" s="222" t="s">
        <v>127</v>
      </c>
    </row>
    <row r="191" spans="1:65" s="2" customFormat="1" ht="37.9" customHeight="1">
      <c r="A191" s="34"/>
      <c r="B191" s="35"/>
      <c r="C191" s="234" t="s">
        <v>261</v>
      </c>
      <c r="D191" s="234" t="s">
        <v>162</v>
      </c>
      <c r="E191" s="235" t="s">
        <v>335</v>
      </c>
      <c r="F191" s="236" t="s">
        <v>336</v>
      </c>
      <c r="G191" s="237" t="s">
        <v>132</v>
      </c>
      <c r="H191" s="238">
        <v>19</v>
      </c>
      <c r="I191" s="239"/>
      <c r="J191" s="240">
        <f>ROUND(I191*H191,2)</f>
        <v>0</v>
      </c>
      <c r="K191" s="241"/>
      <c r="L191" s="242"/>
      <c r="M191" s="243" t="s">
        <v>1</v>
      </c>
      <c r="N191" s="244" t="s">
        <v>39</v>
      </c>
      <c r="O191" s="71"/>
      <c r="P191" s="197">
        <f>O191*H191</f>
        <v>0</v>
      </c>
      <c r="Q191" s="197">
        <v>4.7000000000000002E-3</v>
      </c>
      <c r="R191" s="197">
        <f>Q191*H191</f>
        <v>8.9300000000000004E-2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306</v>
      </c>
      <c r="AT191" s="199" t="s">
        <v>162</v>
      </c>
      <c r="AU191" s="199" t="s">
        <v>84</v>
      </c>
      <c r="AY191" s="17" t="s">
        <v>127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82</v>
      </c>
      <c r="BK191" s="200">
        <f>ROUND(I191*H191,2)</f>
        <v>0</v>
      </c>
      <c r="BL191" s="17" t="s">
        <v>218</v>
      </c>
      <c r="BM191" s="199" t="s">
        <v>437</v>
      </c>
    </row>
    <row r="192" spans="1:65" s="12" customFormat="1" ht="25.9" customHeight="1">
      <c r="B192" s="171"/>
      <c r="C192" s="172"/>
      <c r="D192" s="173" t="s">
        <v>73</v>
      </c>
      <c r="E192" s="174" t="s">
        <v>362</v>
      </c>
      <c r="F192" s="174" t="s">
        <v>363</v>
      </c>
      <c r="G192" s="172"/>
      <c r="H192" s="172"/>
      <c r="I192" s="175"/>
      <c r="J192" s="176">
        <f>BK192</f>
        <v>0</v>
      </c>
      <c r="K192" s="172"/>
      <c r="L192" s="177"/>
      <c r="M192" s="178"/>
      <c r="N192" s="179"/>
      <c r="O192" s="179"/>
      <c r="P192" s="180">
        <f>P193+P196+P198+P200</f>
        <v>0</v>
      </c>
      <c r="Q192" s="179"/>
      <c r="R192" s="180">
        <f>R193+R196+R198+R200</f>
        <v>0</v>
      </c>
      <c r="S192" s="179"/>
      <c r="T192" s="181">
        <f>T193+T196+T198+T200</f>
        <v>0</v>
      </c>
      <c r="AR192" s="182" t="s">
        <v>161</v>
      </c>
      <c r="AT192" s="183" t="s">
        <v>73</v>
      </c>
      <c r="AU192" s="183" t="s">
        <v>74</v>
      </c>
      <c r="AY192" s="182" t="s">
        <v>127</v>
      </c>
      <c r="BK192" s="184">
        <f>BK193+BK196+BK198+BK200</f>
        <v>0</v>
      </c>
    </row>
    <row r="193" spans="1:65" s="12" customFormat="1" ht="22.9" customHeight="1">
      <c r="B193" s="171"/>
      <c r="C193" s="172"/>
      <c r="D193" s="173" t="s">
        <v>73</v>
      </c>
      <c r="E193" s="185" t="s">
        <v>364</v>
      </c>
      <c r="F193" s="185" t="s">
        <v>365</v>
      </c>
      <c r="G193" s="172"/>
      <c r="H193" s="172"/>
      <c r="I193" s="175"/>
      <c r="J193" s="186">
        <f>BK193</f>
        <v>0</v>
      </c>
      <c r="K193" s="172"/>
      <c r="L193" s="177"/>
      <c r="M193" s="178"/>
      <c r="N193" s="179"/>
      <c r="O193" s="179"/>
      <c r="P193" s="180">
        <f>SUM(P194:P195)</f>
        <v>0</v>
      </c>
      <c r="Q193" s="179"/>
      <c r="R193" s="180">
        <f>SUM(R194:R195)</f>
        <v>0</v>
      </c>
      <c r="S193" s="179"/>
      <c r="T193" s="181">
        <f>SUM(T194:T195)</f>
        <v>0</v>
      </c>
      <c r="AR193" s="182" t="s">
        <v>161</v>
      </c>
      <c r="AT193" s="183" t="s">
        <v>73</v>
      </c>
      <c r="AU193" s="183" t="s">
        <v>82</v>
      </c>
      <c r="AY193" s="182" t="s">
        <v>127</v>
      </c>
      <c r="BK193" s="184">
        <f>SUM(BK194:BK195)</f>
        <v>0</v>
      </c>
    </row>
    <row r="194" spans="1:65" s="2" customFormat="1" ht="16.5" customHeight="1">
      <c r="A194" s="34"/>
      <c r="B194" s="35"/>
      <c r="C194" s="187" t="s">
        <v>266</v>
      </c>
      <c r="D194" s="187" t="s">
        <v>129</v>
      </c>
      <c r="E194" s="188" t="s">
        <v>367</v>
      </c>
      <c r="F194" s="189" t="s">
        <v>365</v>
      </c>
      <c r="G194" s="190" t="s">
        <v>368</v>
      </c>
      <c r="H194" s="191">
        <v>1</v>
      </c>
      <c r="I194" s="192"/>
      <c r="J194" s="193">
        <f>ROUND(I194*H194,2)</f>
        <v>0</v>
      </c>
      <c r="K194" s="194"/>
      <c r="L194" s="39"/>
      <c r="M194" s="195" t="s">
        <v>1</v>
      </c>
      <c r="N194" s="196" t="s">
        <v>39</v>
      </c>
      <c r="O194" s="71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369</v>
      </c>
      <c r="AT194" s="199" t="s">
        <v>129</v>
      </c>
      <c r="AU194" s="199" t="s">
        <v>84</v>
      </c>
      <c r="AY194" s="17" t="s">
        <v>127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7" t="s">
        <v>82</v>
      </c>
      <c r="BK194" s="200">
        <f>ROUND(I194*H194,2)</f>
        <v>0</v>
      </c>
      <c r="BL194" s="17" t="s">
        <v>369</v>
      </c>
      <c r="BM194" s="199" t="s">
        <v>438</v>
      </c>
    </row>
    <row r="195" spans="1:65" s="2" customFormat="1" ht="16.5" customHeight="1">
      <c r="A195" s="34"/>
      <c r="B195" s="35"/>
      <c r="C195" s="187" t="s">
        <v>273</v>
      </c>
      <c r="D195" s="187" t="s">
        <v>129</v>
      </c>
      <c r="E195" s="188" t="s">
        <v>372</v>
      </c>
      <c r="F195" s="189" t="s">
        <v>373</v>
      </c>
      <c r="G195" s="190" t="s">
        <v>368</v>
      </c>
      <c r="H195" s="191">
        <v>1</v>
      </c>
      <c r="I195" s="192"/>
      <c r="J195" s="193">
        <f>ROUND(I195*H195,2)</f>
        <v>0</v>
      </c>
      <c r="K195" s="194"/>
      <c r="L195" s="39"/>
      <c r="M195" s="195" t="s">
        <v>1</v>
      </c>
      <c r="N195" s="196" t="s">
        <v>39</v>
      </c>
      <c r="O195" s="71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369</v>
      </c>
      <c r="AT195" s="199" t="s">
        <v>129</v>
      </c>
      <c r="AU195" s="199" t="s">
        <v>84</v>
      </c>
      <c r="AY195" s="17" t="s">
        <v>127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82</v>
      </c>
      <c r="BK195" s="200">
        <f>ROUND(I195*H195,2)</f>
        <v>0</v>
      </c>
      <c r="BL195" s="17" t="s">
        <v>369</v>
      </c>
      <c r="BM195" s="199" t="s">
        <v>439</v>
      </c>
    </row>
    <row r="196" spans="1:65" s="12" customFormat="1" ht="22.9" customHeight="1">
      <c r="B196" s="171"/>
      <c r="C196" s="172"/>
      <c r="D196" s="173" t="s">
        <v>73</v>
      </c>
      <c r="E196" s="185" t="s">
        <v>375</v>
      </c>
      <c r="F196" s="185" t="s">
        <v>376</v>
      </c>
      <c r="G196" s="172"/>
      <c r="H196" s="172"/>
      <c r="I196" s="175"/>
      <c r="J196" s="186">
        <f>BK196</f>
        <v>0</v>
      </c>
      <c r="K196" s="172"/>
      <c r="L196" s="177"/>
      <c r="M196" s="178"/>
      <c r="N196" s="179"/>
      <c r="O196" s="179"/>
      <c r="P196" s="180">
        <f>P197</f>
        <v>0</v>
      </c>
      <c r="Q196" s="179"/>
      <c r="R196" s="180">
        <f>R197</f>
        <v>0</v>
      </c>
      <c r="S196" s="179"/>
      <c r="T196" s="181">
        <f>T197</f>
        <v>0</v>
      </c>
      <c r="AR196" s="182" t="s">
        <v>161</v>
      </c>
      <c r="AT196" s="183" t="s">
        <v>73</v>
      </c>
      <c r="AU196" s="183" t="s">
        <v>82</v>
      </c>
      <c r="AY196" s="182" t="s">
        <v>127</v>
      </c>
      <c r="BK196" s="184">
        <f>BK197</f>
        <v>0</v>
      </c>
    </row>
    <row r="197" spans="1:65" s="2" customFormat="1" ht="16.5" customHeight="1">
      <c r="A197" s="34"/>
      <c r="B197" s="35"/>
      <c r="C197" s="187" t="s">
        <v>277</v>
      </c>
      <c r="D197" s="187" t="s">
        <v>129</v>
      </c>
      <c r="E197" s="188" t="s">
        <v>378</v>
      </c>
      <c r="F197" s="189" t="s">
        <v>376</v>
      </c>
      <c r="G197" s="190" t="s">
        <v>368</v>
      </c>
      <c r="H197" s="191">
        <v>1</v>
      </c>
      <c r="I197" s="192"/>
      <c r="J197" s="193">
        <f>ROUND(I197*H197,2)</f>
        <v>0</v>
      </c>
      <c r="K197" s="194"/>
      <c r="L197" s="39"/>
      <c r="M197" s="195" t="s">
        <v>1</v>
      </c>
      <c r="N197" s="196" t="s">
        <v>39</v>
      </c>
      <c r="O197" s="71"/>
      <c r="P197" s="197">
        <f>O197*H197</f>
        <v>0</v>
      </c>
      <c r="Q197" s="197">
        <v>0</v>
      </c>
      <c r="R197" s="197">
        <f>Q197*H197</f>
        <v>0</v>
      </c>
      <c r="S197" s="197">
        <v>0</v>
      </c>
      <c r="T197" s="19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9" t="s">
        <v>369</v>
      </c>
      <c r="AT197" s="199" t="s">
        <v>129</v>
      </c>
      <c r="AU197" s="199" t="s">
        <v>84</v>
      </c>
      <c r="AY197" s="17" t="s">
        <v>127</v>
      </c>
      <c r="BE197" s="200">
        <f>IF(N197="základní",J197,0)</f>
        <v>0</v>
      </c>
      <c r="BF197" s="200">
        <f>IF(N197="snížená",J197,0)</f>
        <v>0</v>
      </c>
      <c r="BG197" s="200">
        <f>IF(N197="zákl. přenesená",J197,0)</f>
        <v>0</v>
      </c>
      <c r="BH197" s="200">
        <f>IF(N197="sníž. přenesená",J197,0)</f>
        <v>0</v>
      </c>
      <c r="BI197" s="200">
        <f>IF(N197="nulová",J197,0)</f>
        <v>0</v>
      </c>
      <c r="BJ197" s="17" t="s">
        <v>82</v>
      </c>
      <c r="BK197" s="200">
        <f>ROUND(I197*H197,2)</f>
        <v>0</v>
      </c>
      <c r="BL197" s="17" t="s">
        <v>369</v>
      </c>
      <c r="BM197" s="199" t="s">
        <v>440</v>
      </c>
    </row>
    <row r="198" spans="1:65" s="12" customFormat="1" ht="22.9" customHeight="1">
      <c r="B198" s="171"/>
      <c r="C198" s="172"/>
      <c r="D198" s="173" t="s">
        <v>73</v>
      </c>
      <c r="E198" s="185" t="s">
        <v>380</v>
      </c>
      <c r="F198" s="185" t="s">
        <v>381</v>
      </c>
      <c r="G198" s="172"/>
      <c r="H198" s="172"/>
      <c r="I198" s="175"/>
      <c r="J198" s="186">
        <f>BK198</f>
        <v>0</v>
      </c>
      <c r="K198" s="172"/>
      <c r="L198" s="177"/>
      <c r="M198" s="178"/>
      <c r="N198" s="179"/>
      <c r="O198" s="179"/>
      <c r="P198" s="180">
        <f>P199</f>
        <v>0</v>
      </c>
      <c r="Q198" s="179"/>
      <c r="R198" s="180">
        <f>R199</f>
        <v>0</v>
      </c>
      <c r="S198" s="179"/>
      <c r="T198" s="181">
        <f>T199</f>
        <v>0</v>
      </c>
      <c r="AR198" s="182" t="s">
        <v>161</v>
      </c>
      <c r="AT198" s="183" t="s">
        <v>73</v>
      </c>
      <c r="AU198" s="183" t="s">
        <v>82</v>
      </c>
      <c r="AY198" s="182" t="s">
        <v>127</v>
      </c>
      <c r="BK198" s="184">
        <f>BK199</f>
        <v>0</v>
      </c>
    </row>
    <row r="199" spans="1:65" s="2" customFormat="1" ht="16.5" customHeight="1">
      <c r="A199" s="34"/>
      <c r="B199" s="35"/>
      <c r="C199" s="187" t="s">
        <v>281</v>
      </c>
      <c r="D199" s="187" t="s">
        <v>129</v>
      </c>
      <c r="E199" s="188" t="s">
        <v>383</v>
      </c>
      <c r="F199" s="189" t="s">
        <v>381</v>
      </c>
      <c r="G199" s="190" t="s">
        <v>368</v>
      </c>
      <c r="H199" s="191">
        <v>1</v>
      </c>
      <c r="I199" s="192"/>
      <c r="J199" s="193">
        <f>ROUND(I199*H199,2)</f>
        <v>0</v>
      </c>
      <c r="K199" s="194"/>
      <c r="L199" s="39"/>
      <c r="M199" s="195" t="s">
        <v>1</v>
      </c>
      <c r="N199" s="196" t="s">
        <v>39</v>
      </c>
      <c r="O199" s="71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369</v>
      </c>
      <c r="AT199" s="199" t="s">
        <v>129</v>
      </c>
      <c r="AU199" s="199" t="s">
        <v>84</v>
      </c>
      <c r="AY199" s="17" t="s">
        <v>127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82</v>
      </c>
      <c r="BK199" s="200">
        <f>ROUND(I199*H199,2)</f>
        <v>0</v>
      </c>
      <c r="BL199" s="17" t="s">
        <v>369</v>
      </c>
      <c r="BM199" s="199" t="s">
        <v>441</v>
      </c>
    </row>
    <row r="200" spans="1:65" s="12" customFormat="1" ht="22.9" customHeight="1">
      <c r="B200" s="171"/>
      <c r="C200" s="172"/>
      <c r="D200" s="173" t="s">
        <v>73</v>
      </c>
      <c r="E200" s="185" t="s">
        <v>385</v>
      </c>
      <c r="F200" s="185" t="s">
        <v>386</v>
      </c>
      <c r="G200" s="172"/>
      <c r="H200" s="172"/>
      <c r="I200" s="175"/>
      <c r="J200" s="186">
        <f>BK200</f>
        <v>0</v>
      </c>
      <c r="K200" s="172"/>
      <c r="L200" s="177"/>
      <c r="M200" s="178"/>
      <c r="N200" s="179"/>
      <c r="O200" s="179"/>
      <c r="P200" s="180">
        <f>P201</f>
        <v>0</v>
      </c>
      <c r="Q200" s="179"/>
      <c r="R200" s="180">
        <f>R201</f>
        <v>0</v>
      </c>
      <c r="S200" s="179"/>
      <c r="T200" s="181">
        <f>T201</f>
        <v>0</v>
      </c>
      <c r="AR200" s="182" t="s">
        <v>161</v>
      </c>
      <c r="AT200" s="183" t="s">
        <v>73</v>
      </c>
      <c r="AU200" s="183" t="s">
        <v>82</v>
      </c>
      <c r="AY200" s="182" t="s">
        <v>127</v>
      </c>
      <c r="BK200" s="184">
        <f>BK201</f>
        <v>0</v>
      </c>
    </row>
    <row r="201" spans="1:65" s="2" customFormat="1" ht="24.2" customHeight="1">
      <c r="A201" s="34"/>
      <c r="B201" s="35"/>
      <c r="C201" s="187" t="s">
        <v>285</v>
      </c>
      <c r="D201" s="187" t="s">
        <v>129</v>
      </c>
      <c r="E201" s="188" t="s">
        <v>388</v>
      </c>
      <c r="F201" s="189" t="s">
        <v>389</v>
      </c>
      <c r="G201" s="190" t="s">
        <v>368</v>
      </c>
      <c r="H201" s="191">
        <v>1</v>
      </c>
      <c r="I201" s="192"/>
      <c r="J201" s="193">
        <f>ROUND(I201*H201,2)</f>
        <v>0</v>
      </c>
      <c r="K201" s="194"/>
      <c r="L201" s="39"/>
      <c r="M201" s="245" t="s">
        <v>1</v>
      </c>
      <c r="N201" s="246" t="s">
        <v>39</v>
      </c>
      <c r="O201" s="247"/>
      <c r="P201" s="248">
        <f>O201*H201</f>
        <v>0</v>
      </c>
      <c r="Q201" s="248">
        <v>0</v>
      </c>
      <c r="R201" s="248">
        <f>Q201*H201</f>
        <v>0</v>
      </c>
      <c r="S201" s="248">
        <v>0</v>
      </c>
      <c r="T201" s="249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369</v>
      </c>
      <c r="AT201" s="199" t="s">
        <v>129</v>
      </c>
      <c r="AU201" s="199" t="s">
        <v>84</v>
      </c>
      <c r="AY201" s="17" t="s">
        <v>127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82</v>
      </c>
      <c r="BK201" s="200">
        <f>ROUND(I201*H201,2)</f>
        <v>0</v>
      </c>
      <c r="BL201" s="17" t="s">
        <v>369</v>
      </c>
      <c r="BM201" s="199" t="s">
        <v>442</v>
      </c>
    </row>
    <row r="202" spans="1:65" s="2" customFormat="1" ht="6.95" customHeight="1">
      <c r="A202" s="34"/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39"/>
      <c r="M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</row>
  </sheetData>
  <sheetProtection algorithmName="SHA-512" hashValue="hrnnH3ftj4cqYZx61g+zZyc8AKztbxPLkuUb8GsyTRrhjN6rNdaoPwqcLfNZ0BEcPur8CrwQ/godTmH9XJ0COA==" saltValue="/TEniltbx0AdwlpwlI3uzhBSdwNoJMJAbvCvkSToyZVXyr/f++zgEfLk+O9ufItGyqDHJFHsmmGPUGVT+JyrRw==" spinCount="100000" sheet="1" objects="1" scenarios="1" formatColumns="0" formatRows="0" autoFilter="0"/>
  <autoFilter ref="C131:K201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Oprava oplocení před...</vt:lpstr>
      <vt:lpstr>02 - Oprava oplocení zadn...</vt:lpstr>
      <vt:lpstr>'01 - Oprava oplocení před...'!Názvy_tisku</vt:lpstr>
      <vt:lpstr>'02 - Oprava oplocení zadn...'!Názvy_tisku</vt:lpstr>
      <vt:lpstr>'Rekapitulace stavby'!Názvy_tisku</vt:lpstr>
      <vt:lpstr>'01 - Oprava oplocení před...'!Oblast_tisku</vt:lpstr>
      <vt:lpstr>'02 - Oprava oplocení zadn...'!Oblast_tisku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2025-06-12T09:01:29Z</dcterms:created>
  <dcterms:modified xsi:type="dcterms:W3CDTF">2025-06-12T09:02:56Z</dcterms:modified>
</cp:coreProperties>
</file>